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2585" windowHeight="12105"/>
  </bookViews>
  <sheets>
    <sheet name="Приложение 1" sheetId="1" r:id="rId1"/>
  </sheets>
  <definedNames>
    <definedName name="Z_10610988_B7D0_46D7_B8FD_DA5F72A4893C_.wvu.PrintArea" localSheetId="0" hidden="1">'Приложение 1'!$B$1:$F$475</definedName>
    <definedName name="Z_10610988_B7D0_46D7_B8FD_DA5F72A4893C_.wvu.PrintTitles" localSheetId="0" hidden="1">'Приложение 1'!$5:$6</definedName>
    <definedName name="Z_10610988_B7D0_46D7_B8FD_DA5F72A4893C_.wvu.Rows" localSheetId="0" hidden="1">'Приложение 1'!$30:$30,'Приложение 1'!$63:$63,'Приложение 1'!$65:$65,'Приложение 1'!$104:$104,'Приложение 1'!$180:$180,'Приложение 1'!$182:$182,'Приложение 1'!$198:$199,'Приложение 1'!$432:$432,'Приложение 1'!$469:$469</definedName>
    <definedName name="Z_161695C3_1CE5_4E5C_AD86_E27CE310F608_.wvu.PrintArea" localSheetId="0" hidden="1">'Приложение 1'!$B$1:$F$475</definedName>
    <definedName name="Z_161695C3_1CE5_4E5C_AD86_E27CE310F608_.wvu.PrintTitles" localSheetId="0" hidden="1">'Приложение 1'!$5:$6</definedName>
    <definedName name="Z_161695C3_1CE5_4E5C_AD86_E27CE310F608_.wvu.Rows" localSheetId="0" hidden="1">'Приложение 1'!$180:$180,'Приложение 1'!$182:$182,'Приложение 1'!$30:$30,'Приложение 1'!$432:$432,'Приложение 1'!$469:$469,'Приложение 1'!$198:$199,'Приложение 1'!$63:$63,'Приложение 1'!$65:$65,'Приложение 1'!$104:$104</definedName>
    <definedName name="Z_E7170C51_9D5A_4A08_B92E_A8EB730D7DEE_.wvu.PrintArea" localSheetId="0" hidden="1">'Приложение 1'!$B$1:$F$475</definedName>
    <definedName name="Z_E7170C51_9D5A_4A08_B92E_A8EB730D7DEE_.wvu.PrintTitles" localSheetId="0" hidden="1">'Приложение 1'!$5:$6</definedName>
    <definedName name="Z_E7170C51_9D5A_4A08_B92E_A8EB730D7DEE_.wvu.Rows" localSheetId="0" hidden="1">'Приложение 1'!$180:$180,'Приложение 1'!$182:$182,'Приложение 1'!$30:$30,'Приложение 1'!$432:$432,'Приложение 1'!$469:$469,'Приложение 1'!$198:$199,'Приложение 1'!$63:$63,'Приложение 1'!$65:$65,'Приложение 1'!$104:$104</definedName>
    <definedName name="_xlnm.Print_Titles" localSheetId="0">'Приложение 1'!$5:$6</definedName>
    <definedName name="_xlnm.Print_Area" localSheetId="0">'Приложение 1'!$B$1:$F$475</definedName>
  </definedNames>
  <calcPr calcId="145621"/>
  <customWorkbookViews>
    <customWorkbookView name="Логинова Ленара Юлдашевна - Личное представление" guid="{10610988-B7D0-46D7-B8FD-DA5F72A4893C}" mergeInterval="0" personalView="1" maximized="1" windowWidth="1916" windowHeight="854" activeSheetId="1"/>
    <customWorkbookView name="Бондарева Оксана Петровна - Личное представление" guid="{161695C3-1CE5-4E5C-AD86-E27CE310F608}" mergeInterval="0" personalView="1" maximized="1" xWindow="-8" yWindow="-8" windowWidth="1936" windowHeight="1056" activeSheetId="1"/>
    <customWorkbookView name="Митина Екатерина Сергеевна - Личное представление" guid="{E7170C51-9D5A-4A08-B92E-A8EB730D7DEE}" mergeInterval="0" personalView="1" maximized="1" xWindow="-8" yWindow="-8" windowWidth="1936" windowHeight="1056" activeSheetId="1"/>
  </customWorkbookViews>
</workbook>
</file>

<file path=xl/calcChain.xml><?xml version="1.0" encoding="utf-8"?>
<calcChain xmlns="http://schemas.openxmlformats.org/spreadsheetml/2006/main">
  <c r="D177" i="1" l="1"/>
  <c r="C177" i="1"/>
  <c r="D316" i="1" l="1"/>
  <c r="E145" i="1" l="1"/>
  <c r="H177" i="1" l="1"/>
  <c r="G33" i="1" l="1"/>
  <c r="I335" i="1" l="1"/>
  <c r="E335" i="1"/>
  <c r="H124" i="1" l="1"/>
  <c r="G297" i="1" l="1"/>
  <c r="G137" i="1" l="1"/>
  <c r="G107" i="1" l="1"/>
  <c r="G252" i="1"/>
  <c r="G333" i="1"/>
  <c r="G196" i="1" l="1"/>
  <c r="D228" i="1"/>
  <c r="C228" i="1"/>
  <c r="D197" i="1"/>
  <c r="C197" i="1"/>
  <c r="E201" i="1"/>
  <c r="G322" i="1" l="1"/>
  <c r="G321" i="1"/>
  <c r="D31" i="1" l="1"/>
  <c r="C31" i="1"/>
  <c r="D10" i="1"/>
  <c r="C10" i="1"/>
  <c r="E13" i="1"/>
  <c r="D29" i="1"/>
  <c r="C29" i="1"/>
  <c r="E19" i="1"/>
  <c r="G231" i="1" l="1"/>
  <c r="G89" i="1" l="1"/>
  <c r="D93" i="1"/>
  <c r="C93" i="1"/>
  <c r="D105" i="1"/>
  <c r="C105" i="1"/>
  <c r="E94" i="1"/>
  <c r="D103" i="1"/>
  <c r="D102" i="1"/>
  <c r="C102" i="1"/>
  <c r="D101" i="1"/>
  <c r="C101" i="1"/>
  <c r="D95" i="1"/>
  <c r="C95" i="1"/>
  <c r="E97" i="1"/>
  <c r="E96" i="1"/>
  <c r="D85" i="1"/>
  <c r="C85" i="1"/>
  <c r="E86" i="1"/>
  <c r="D83" i="1"/>
  <c r="C83" i="1"/>
  <c r="D79" i="1"/>
  <c r="C79" i="1"/>
  <c r="D76" i="1"/>
  <c r="C76" i="1"/>
  <c r="E77" i="1"/>
  <c r="D100" i="1" l="1"/>
  <c r="E93" i="1"/>
  <c r="E76" i="1"/>
  <c r="E85" i="1"/>
  <c r="E101" i="1"/>
  <c r="D134" i="1" l="1"/>
  <c r="D135" i="1"/>
  <c r="C134" i="1"/>
  <c r="C135" i="1"/>
  <c r="E132" i="1"/>
  <c r="D131" i="1"/>
  <c r="C131" i="1"/>
  <c r="D73" i="1"/>
  <c r="C75" i="1"/>
  <c r="C103" i="1" s="1"/>
  <c r="D69" i="1"/>
  <c r="D67" i="1"/>
  <c r="C67" i="1"/>
  <c r="D124" i="1"/>
  <c r="C124" i="1"/>
  <c r="E125" i="1"/>
  <c r="E131" i="1" l="1"/>
  <c r="G75" i="1"/>
  <c r="C100" i="1"/>
  <c r="E124" i="1"/>
  <c r="C73" i="1"/>
  <c r="E304" i="1" l="1"/>
  <c r="E301" i="1"/>
  <c r="E302" i="1"/>
  <c r="D171" i="1" l="1"/>
  <c r="C171" i="1"/>
  <c r="D172" i="1"/>
  <c r="C172" i="1"/>
  <c r="D173" i="1"/>
  <c r="C173" i="1"/>
  <c r="D174" i="1"/>
  <c r="C174" i="1"/>
  <c r="D168" i="1"/>
  <c r="C168" i="1"/>
  <c r="D166" i="1"/>
  <c r="C166" i="1"/>
  <c r="D164" i="1"/>
  <c r="C164" i="1"/>
  <c r="D161" i="1"/>
  <c r="C161" i="1"/>
  <c r="D158" i="1"/>
  <c r="C158" i="1"/>
  <c r="D154" i="1"/>
  <c r="C154" i="1"/>
  <c r="E148" i="1"/>
  <c r="E149" i="1"/>
  <c r="E151" i="1"/>
  <c r="E152" i="1"/>
  <c r="D150" i="1"/>
  <c r="C150" i="1"/>
  <c r="D147" i="1"/>
  <c r="C147" i="1"/>
  <c r="D144" i="1"/>
  <c r="C144" i="1"/>
  <c r="E142" i="1"/>
  <c r="D141" i="1"/>
  <c r="C141" i="1"/>
  <c r="D138" i="1"/>
  <c r="C138" i="1"/>
  <c r="H170" i="1" l="1"/>
  <c r="D137" i="1"/>
  <c r="E150" i="1"/>
  <c r="C137" i="1"/>
  <c r="D315" i="1"/>
  <c r="C315" i="1"/>
  <c r="C316" i="1"/>
  <c r="D317" i="1"/>
  <c r="C317" i="1"/>
  <c r="E312" i="1"/>
  <c r="E313" i="1"/>
  <c r="D311" i="1"/>
  <c r="C311" i="1"/>
  <c r="E310" i="1"/>
  <c r="D309" i="1"/>
  <c r="C309" i="1"/>
  <c r="D307" i="1"/>
  <c r="C307" i="1"/>
  <c r="E308" i="1"/>
  <c r="D305" i="1"/>
  <c r="C305" i="1"/>
  <c r="D248" i="1"/>
  <c r="D247" i="1"/>
  <c r="C248" i="1"/>
  <c r="D249" i="1"/>
  <c r="C247" i="1"/>
  <c r="E244" i="1"/>
  <c r="E245" i="1"/>
  <c r="D243" i="1"/>
  <c r="D242" i="1" s="1"/>
  <c r="C243" i="1"/>
  <c r="C249" i="1"/>
  <c r="E240" i="1"/>
  <c r="E241" i="1"/>
  <c r="D239" i="1"/>
  <c r="C239" i="1"/>
  <c r="D237" i="1"/>
  <c r="C237" i="1"/>
  <c r="D234" i="1"/>
  <c r="C234" i="1"/>
  <c r="G315" i="1" l="1"/>
  <c r="G248" i="1"/>
  <c r="H248" i="1"/>
  <c r="H249" i="1"/>
  <c r="C314" i="1"/>
  <c r="G317" i="1" s="1"/>
  <c r="E311" i="1"/>
  <c r="D314" i="1"/>
  <c r="C233" i="1"/>
  <c r="E309" i="1"/>
  <c r="D233" i="1"/>
  <c r="E243" i="1"/>
  <c r="E307" i="1"/>
  <c r="C242" i="1"/>
  <c r="E242" i="1" s="1"/>
  <c r="E239" i="1"/>
  <c r="H246" i="1" l="1"/>
  <c r="D348" i="1"/>
  <c r="D347" i="1"/>
  <c r="D346" i="1"/>
  <c r="C346" i="1"/>
  <c r="C347" i="1"/>
  <c r="C348" i="1"/>
  <c r="E346" i="1" l="1"/>
  <c r="H347" i="1"/>
  <c r="H346" i="1"/>
  <c r="G347" i="1"/>
  <c r="D345" i="1"/>
  <c r="D45" i="1"/>
  <c r="C45" i="1"/>
  <c r="D55" i="1"/>
  <c r="C55" i="1"/>
  <c r="D53" i="1"/>
  <c r="C53" i="1"/>
  <c r="C37" i="1"/>
  <c r="C38" i="1"/>
  <c r="D38" i="1"/>
  <c r="D37" i="1"/>
  <c r="I347" i="1" l="1"/>
  <c r="D457" i="1"/>
  <c r="C457" i="1"/>
  <c r="E455" i="1"/>
  <c r="D454" i="1"/>
  <c r="C454" i="1"/>
  <c r="D436" i="1"/>
  <c r="C436" i="1"/>
  <c r="D227" i="1"/>
  <c r="D226" i="1"/>
  <c r="D225" i="1"/>
  <c r="C227" i="1"/>
  <c r="C226" i="1"/>
  <c r="D222" i="1"/>
  <c r="D221" i="1" s="1"/>
  <c r="E223" i="1"/>
  <c r="C222" i="1"/>
  <c r="C221" i="1" s="1"/>
  <c r="D219" i="1"/>
  <c r="C219" i="1"/>
  <c r="D217" i="1"/>
  <c r="C217" i="1"/>
  <c r="D209" i="1"/>
  <c r="C209" i="1"/>
  <c r="E203" i="1"/>
  <c r="E204" i="1"/>
  <c r="D202" i="1"/>
  <c r="C202" i="1"/>
  <c r="D283" i="1"/>
  <c r="C283" i="1"/>
  <c r="D282" i="1"/>
  <c r="D281" i="1"/>
  <c r="C282" i="1"/>
  <c r="C281" i="1"/>
  <c r="E279" i="1"/>
  <c r="D278" i="1"/>
  <c r="D277" i="1" s="1"/>
  <c r="C278" i="1"/>
  <c r="C277" i="1" s="1"/>
  <c r="E276" i="1"/>
  <c r="D275" i="1"/>
  <c r="C275" i="1"/>
  <c r="D273" i="1"/>
  <c r="C273" i="1"/>
  <c r="E274" i="1"/>
  <c r="D270" i="1"/>
  <c r="C270" i="1"/>
  <c r="E256" i="1"/>
  <c r="D255" i="1"/>
  <c r="C255" i="1"/>
  <c r="G282" i="1" l="1"/>
  <c r="E454" i="1"/>
  <c r="E221" i="1"/>
  <c r="E222" i="1"/>
  <c r="E273" i="1"/>
  <c r="C269" i="1"/>
  <c r="D269" i="1"/>
  <c r="E277" i="1"/>
  <c r="E278" i="1"/>
  <c r="E275" i="1"/>
  <c r="D371" i="1" l="1"/>
  <c r="C371" i="1"/>
  <c r="C350" i="1"/>
  <c r="D350" i="1"/>
  <c r="D373" i="1"/>
  <c r="D372" i="1"/>
  <c r="C372" i="1"/>
  <c r="C373" i="1"/>
  <c r="D352" i="1"/>
  <c r="C352" i="1"/>
  <c r="E367" i="1"/>
  <c r="E368" i="1"/>
  <c r="E369" i="1"/>
  <c r="D366" i="1"/>
  <c r="C366" i="1"/>
  <c r="D364" i="1"/>
  <c r="C364" i="1"/>
  <c r="G372" i="1" l="1"/>
  <c r="D370" i="1"/>
  <c r="D355" i="1"/>
  <c r="C355" i="1"/>
  <c r="C112" i="1" l="1"/>
  <c r="D470" i="1" l="1"/>
  <c r="C470" i="1"/>
  <c r="C463" i="1"/>
  <c r="C462" i="1" s="1"/>
  <c r="D433" i="1" l="1"/>
  <c r="C433" i="1"/>
  <c r="D393" i="1" l="1"/>
  <c r="C393" i="1"/>
  <c r="D391" i="1"/>
  <c r="C391" i="1"/>
  <c r="D396" i="1"/>
  <c r="D398" i="1"/>
  <c r="C398" i="1"/>
  <c r="D397" i="1"/>
  <c r="C397" i="1"/>
  <c r="C396" i="1"/>
  <c r="E394" i="1"/>
  <c r="E392" i="1"/>
  <c r="D376" i="1"/>
  <c r="C384" i="1"/>
  <c r="E386" i="1"/>
  <c r="D384" i="1"/>
  <c r="E387" i="1"/>
  <c r="E385" i="1"/>
  <c r="E379" i="1"/>
  <c r="E377" i="1"/>
  <c r="E396" i="1" l="1"/>
  <c r="E397" i="1"/>
  <c r="D395" i="1"/>
  <c r="C395" i="1"/>
  <c r="E384" i="1"/>
  <c r="E395" i="1" l="1"/>
  <c r="D331" i="1"/>
  <c r="D330" i="1"/>
  <c r="C331" i="1"/>
  <c r="C330" i="1"/>
  <c r="D327" i="1"/>
  <c r="C327" i="1"/>
  <c r="C326" i="1" s="1"/>
  <c r="E328" i="1"/>
  <c r="D320" i="1"/>
  <c r="D319" i="1" s="1"/>
  <c r="C320" i="1"/>
  <c r="C319" i="1" s="1"/>
  <c r="C329" i="1" l="1"/>
  <c r="E327" i="1"/>
  <c r="D329" i="1"/>
  <c r="D326" i="1"/>
  <c r="E326" i="1" s="1"/>
  <c r="D418" i="1"/>
  <c r="D417" i="1" s="1"/>
  <c r="C418" i="1"/>
  <c r="C417" i="1" s="1"/>
  <c r="D413" i="1"/>
  <c r="C413" i="1"/>
  <c r="D294" i="1"/>
  <c r="C294" i="1"/>
  <c r="D290" i="1"/>
  <c r="C290" i="1"/>
  <c r="D293" i="1"/>
  <c r="C293" i="1"/>
  <c r="D285" i="1"/>
  <c r="C285" i="1"/>
  <c r="D292" i="1" l="1"/>
  <c r="C292" i="1"/>
  <c r="D28" i="1" l="1"/>
  <c r="C28" i="1"/>
  <c r="D22" i="1"/>
  <c r="D21" i="1" s="1"/>
  <c r="C22" i="1"/>
  <c r="C21" i="1" s="1"/>
  <c r="D18" i="1"/>
  <c r="C18" i="1"/>
  <c r="E20" i="1"/>
  <c r="D16" i="1"/>
  <c r="C16" i="1"/>
  <c r="D411" i="1"/>
  <c r="D405" i="1"/>
  <c r="C405" i="1"/>
  <c r="D408" i="1"/>
  <c r="C408" i="1"/>
  <c r="C411" i="1"/>
  <c r="E409" i="1"/>
  <c r="C27" i="1" l="1"/>
  <c r="D27" i="1"/>
  <c r="E408" i="1"/>
  <c r="D181" i="1" l="1"/>
  <c r="C181" i="1"/>
  <c r="C185" i="1"/>
  <c r="D190" i="1"/>
  <c r="D189" i="1"/>
  <c r="C190" i="1"/>
  <c r="C189" i="1"/>
  <c r="E183" i="1"/>
  <c r="E181" i="1" l="1"/>
  <c r="C188" i="1"/>
  <c r="D188" i="1" l="1"/>
  <c r="D410" i="1" l="1"/>
  <c r="C410" i="1"/>
  <c r="D300" i="1" l="1"/>
  <c r="C246" i="1" l="1"/>
  <c r="G249" i="1" s="1"/>
  <c r="E316" i="1"/>
  <c r="E306" i="1"/>
  <c r="D303" i="1"/>
  <c r="C303" i="1"/>
  <c r="C300" i="1"/>
  <c r="E300" i="1" s="1"/>
  <c r="E298" i="1"/>
  <c r="D297" i="1"/>
  <c r="D296" i="1" s="1"/>
  <c r="C297" i="1"/>
  <c r="C296" i="1" s="1"/>
  <c r="D299" i="1" l="1"/>
  <c r="E303" i="1"/>
  <c r="C299" i="1"/>
  <c r="E296" i="1"/>
  <c r="E315" i="1"/>
  <c r="E317" i="1"/>
  <c r="E297" i="1"/>
  <c r="E299" i="1" l="1"/>
  <c r="E207" i="1"/>
  <c r="E12" i="1" l="1"/>
  <c r="E31" i="1" l="1"/>
  <c r="C215" i="1"/>
  <c r="C211" i="1"/>
  <c r="C208" i="1" s="1"/>
  <c r="C205" i="1"/>
  <c r="C193" i="1"/>
  <c r="C225" i="1"/>
  <c r="E220" i="1"/>
  <c r="E218" i="1"/>
  <c r="D215" i="1"/>
  <c r="E216" i="1"/>
  <c r="D211" i="1"/>
  <c r="D208" i="1" s="1"/>
  <c r="E213" i="1"/>
  <c r="E212" i="1"/>
  <c r="E210" i="1"/>
  <c r="D205" i="1"/>
  <c r="E206" i="1"/>
  <c r="E200" i="1"/>
  <c r="E194" i="1"/>
  <c r="D193" i="1"/>
  <c r="E195" i="1"/>
  <c r="E196" i="1"/>
  <c r="D192" i="1" l="1"/>
  <c r="E215" i="1"/>
  <c r="C192" i="1"/>
  <c r="E208" i="1"/>
  <c r="E193" i="1"/>
  <c r="E217" i="1"/>
  <c r="E209" i="1"/>
  <c r="C214" i="1"/>
  <c r="E219" i="1"/>
  <c r="D214" i="1"/>
  <c r="D224" i="1" s="1"/>
  <c r="E225" i="1"/>
  <c r="E226" i="1"/>
  <c r="E228" i="1"/>
  <c r="E211" i="1"/>
  <c r="E227" i="1"/>
  <c r="E205" i="1"/>
  <c r="E202" i="1"/>
  <c r="E197" i="1"/>
  <c r="D431" i="1"/>
  <c r="D62" i="1"/>
  <c r="D61" i="1" s="1"/>
  <c r="C62" i="1"/>
  <c r="E65" i="1"/>
  <c r="E66" i="1"/>
  <c r="C69" i="1"/>
  <c r="E72" i="1"/>
  <c r="E99" i="1"/>
  <c r="E98" i="1"/>
  <c r="E91" i="1"/>
  <c r="D90" i="1"/>
  <c r="C90" i="1"/>
  <c r="D88" i="1"/>
  <c r="C88" i="1"/>
  <c r="D81" i="1"/>
  <c r="C81" i="1"/>
  <c r="E75" i="1"/>
  <c r="E74" i="1"/>
  <c r="C87" i="1" l="1"/>
  <c r="D87" i="1"/>
  <c r="G90" i="1"/>
  <c r="C61" i="1"/>
  <c r="C224" i="1"/>
  <c r="E214" i="1"/>
  <c r="E90" i="1"/>
  <c r="E69" i="1"/>
  <c r="G95" i="1"/>
  <c r="G69" i="1"/>
  <c r="E192" i="1"/>
  <c r="C78" i="1"/>
  <c r="D78" i="1"/>
  <c r="E73" i="1"/>
  <c r="E79" i="1"/>
  <c r="E224" i="1" l="1"/>
  <c r="E87" i="1"/>
  <c r="E470" i="1" l="1"/>
  <c r="D427" i="1" l="1"/>
  <c r="C427" i="1"/>
  <c r="D423" i="1"/>
  <c r="C423" i="1"/>
  <c r="D406" i="1" l="1"/>
  <c r="C406" i="1"/>
  <c r="D402" i="1"/>
  <c r="D401" i="1" s="1"/>
  <c r="C402" i="1"/>
  <c r="C401" i="1" s="1"/>
  <c r="E407" i="1"/>
  <c r="E11" i="1"/>
  <c r="E23" i="1"/>
  <c r="E22" i="1" s="1"/>
  <c r="E21" i="1" s="1"/>
  <c r="E26" i="1"/>
  <c r="E25" i="1" s="1"/>
  <c r="E24" i="1" s="1"/>
  <c r="D25" i="1"/>
  <c r="D24" i="1" s="1"/>
  <c r="C25" i="1"/>
  <c r="C24" i="1" s="1"/>
  <c r="E401" i="1" l="1"/>
  <c r="E16" i="1"/>
  <c r="E402" i="1"/>
  <c r="E10" i="1"/>
  <c r="D324" i="1"/>
  <c r="D323" i="1" s="1"/>
  <c r="C324" i="1"/>
  <c r="C323" i="1" s="1"/>
  <c r="E322" i="1"/>
  <c r="E321" i="1"/>
  <c r="E323" i="1" l="1"/>
  <c r="E330" i="1"/>
  <c r="E329" i="1" l="1"/>
  <c r="E156" i="1" l="1"/>
  <c r="E169" i="1"/>
  <c r="E165" i="1"/>
  <c r="E167" i="1"/>
  <c r="E162" i="1"/>
  <c r="E159" i="1"/>
  <c r="E155" i="1"/>
  <c r="E157" i="1"/>
  <c r="E139" i="1"/>
  <c r="D163" i="1" l="1"/>
  <c r="E168" i="1"/>
  <c r="D170" i="1"/>
  <c r="C163" i="1"/>
  <c r="C153" i="1"/>
  <c r="C170" i="1"/>
  <c r="D153" i="1"/>
  <c r="E141" i="1"/>
  <c r="E144" i="1"/>
  <c r="E138" i="1"/>
  <c r="G150" i="1" l="1"/>
  <c r="G171" i="1"/>
  <c r="G170" i="1"/>
  <c r="E163" i="1"/>
  <c r="E153" i="1"/>
  <c r="E137" i="1"/>
  <c r="D185" i="1"/>
  <c r="D184" i="1" s="1"/>
  <c r="E186" i="1"/>
  <c r="D178" i="1"/>
  <c r="C178" i="1"/>
  <c r="D452" i="1"/>
  <c r="D451" i="1" s="1"/>
  <c r="C452" i="1"/>
  <c r="C451" i="1" s="1"/>
  <c r="E453" i="1"/>
  <c r="D449" i="1"/>
  <c r="C449" i="1"/>
  <c r="E450" i="1"/>
  <c r="D447" i="1"/>
  <c r="C447" i="1"/>
  <c r="E448" i="1"/>
  <c r="E447" i="1" s="1"/>
  <c r="D438" i="1"/>
  <c r="C438" i="1"/>
  <c r="E439" i="1"/>
  <c r="D46" i="1"/>
  <c r="D44" i="1" s="1"/>
  <c r="C46" i="1"/>
  <c r="E54" i="1"/>
  <c r="C50" i="1"/>
  <c r="E48" i="1"/>
  <c r="E49" i="1"/>
  <c r="D47" i="1"/>
  <c r="C47" i="1"/>
  <c r="C42" i="1"/>
  <c r="D39" i="1"/>
  <c r="C39" i="1"/>
  <c r="E40" i="1"/>
  <c r="E41" i="1"/>
  <c r="C34" i="1"/>
  <c r="C33" i="1" s="1"/>
  <c r="D34" i="1"/>
  <c r="D33" i="1" s="1"/>
  <c r="E35" i="1"/>
  <c r="E34" i="1" s="1"/>
  <c r="D42" i="1"/>
  <c r="D287" i="1"/>
  <c r="C287" i="1"/>
  <c r="E289" i="1"/>
  <c r="E287" i="1" l="1"/>
  <c r="C184" i="1"/>
  <c r="E184" i="1" s="1"/>
  <c r="E33" i="1"/>
  <c r="E436" i="1"/>
  <c r="D446" i="1"/>
  <c r="C44" i="1"/>
  <c r="C446" i="1"/>
  <c r="E188" i="1"/>
  <c r="E185" i="1"/>
  <c r="E452" i="1"/>
  <c r="E438" i="1"/>
  <c r="E449" i="1"/>
  <c r="E55" i="1"/>
  <c r="E46" i="1"/>
  <c r="D58" i="1"/>
  <c r="C58" i="1"/>
  <c r="D59" i="1"/>
  <c r="C59" i="1"/>
  <c r="E37" i="1"/>
  <c r="E38" i="1"/>
  <c r="C36" i="1"/>
  <c r="E39" i="1"/>
  <c r="D36" i="1"/>
  <c r="E45" i="1"/>
  <c r="E294" i="1"/>
  <c r="E42" i="1"/>
  <c r="E285" i="1"/>
  <c r="H58" i="1" l="1"/>
  <c r="G444" i="1"/>
  <c r="E36" i="1"/>
  <c r="E44" i="1"/>
  <c r="E58" i="1"/>
  <c r="C57" i="1"/>
  <c r="G47" i="1" s="1"/>
  <c r="E59" i="1"/>
  <c r="E290" i="1"/>
  <c r="E292" i="1"/>
  <c r="D265" i="1"/>
  <c r="C265" i="1"/>
  <c r="E263" i="1"/>
  <c r="D262" i="1"/>
  <c r="C262" i="1"/>
  <c r="D382" i="1"/>
  <c r="D380" i="1"/>
  <c r="C380" i="1"/>
  <c r="G58" i="1" l="1"/>
  <c r="D280" i="1"/>
  <c r="C280" i="1"/>
  <c r="G281" i="1" s="1"/>
  <c r="E262" i="1"/>
  <c r="E383" i="1"/>
  <c r="C382" i="1"/>
  <c r="E382" i="1" s="1"/>
  <c r="E381" i="1"/>
  <c r="E380" i="1"/>
  <c r="D359" i="1" l="1"/>
  <c r="C359" i="1"/>
  <c r="D357" i="1"/>
  <c r="C357" i="1"/>
  <c r="E354" i="1"/>
  <c r="E353" i="1"/>
  <c r="E351" i="1"/>
  <c r="C370" i="1" l="1"/>
  <c r="G371" i="1" s="1"/>
  <c r="E373" i="1"/>
  <c r="E366" i="1"/>
  <c r="E352" i="1"/>
  <c r="E350" i="1"/>
  <c r="D338" i="1"/>
  <c r="D337" i="1" s="1"/>
  <c r="C338" i="1"/>
  <c r="C337" i="1" s="1"/>
  <c r="D342" i="1"/>
  <c r="E238" i="1"/>
  <c r="D231" i="1"/>
  <c r="D230" i="1" s="1"/>
  <c r="C231" i="1"/>
  <c r="C230" i="1" s="1"/>
  <c r="D130" i="1"/>
  <c r="C130" i="1"/>
  <c r="E129" i="1"/>
  <c r="C128" i="1"/>
  <c r="E128" i="1" s="1"/>
  <c r="D126" i="1"/>
  <c r="D123" i="1" s="1"/>
  <c r="C126" i="1"/>
  <c r="E127" i="1"/>
  <c r="D112" i="1"/>
  <c r="D107" i="1"/>
  <c r="C107" i="1"/>
  <c r="D118" i="1"/>
  <c r="D472" i="1" s="1"/>
  <c r="D119" i="1"/>
  <c r="D473" i="1" s="1"/>
  <c r="D120" i="1"/>
  <c r="D474" i="1" s="1"/>
  <c r="D477" i="1" s="1"/>
  <c r="D121" i="1"/>
  <c r="D475" i="1" s="1"/>
  <c r="C121" i="1"/>
  <c r="C475" i="1" s="1"/>
  <c r="C119" i="1"/>
  <c r="C473" i="1" s="1"/>
  <c r="C120" i="1"/>
  <c r="C474" i="1" s="1"/>
  <c r="C477" i="1" s="1"/>
  <c r="C118" i="1"/>
  <c r="C472" i="1" s="1"/>
  <c r="E115" i="1"/>
  <c r="E116" i="1"/>
  <c r="E109" i="1"/>
  <c r="E108" i="1"/>
  <c r="E110" i="1"/>
  <c r="E111" i="1"/>
  <c r="D476" i="1" l="1"/>
  <c r="C476" i="1"/>
  <c r="G109" i="1"/>
  <c r="G116" i="1"/>
  <c r="C123" i="1"/>
  <c r="E123" i="1" s="1"/>
  <c r="E370" i="1"/>
  <c r="E249" i="1"/>
  <c r="E337" i="1"/>
  <c r="D133" i="1"/>
  <c r="E231" i="1"/>
  <c r="D246" i="1"/>
  <c r="E234" i="1"/>
  <c r="E247" i="1"/>
  <c r="E126" i="1"/>
  <c r="G124" i="1" s="1"/>
  <c r="E130" i="1"/>
  <c r="E135" i="1"/>
  <c r="E248" i="1"/>
  <c r="C133" i="1"/>
  <c r="E112" i="1"/>
  <c r="E134" i="1"/>
  <c r="E119" i="1"/>
  <c r="D117" i="1"/>
  <c r="C117" i="1"/>
  <c r="G111" i="1" s="1"/>
  <c r="E118" i="1"/>
  <c r="E120" i="1"/>
  <c r="E121" i="1"/>
  <c r="E107" i="1"/>
  <c r="G108" i="1" l="1"/>
  <c r="G125" i="1"/>
  <c r="G131" i="1"/>
  <c r="E472" i="1"/>
  <c r="E473" i="1"/>
  <c r="E246" i="1"/>
  <c r="E117" i="1"/>
  <c r="E133" i="1" l="1"/>
  <c r="E174" i="1" l="1"/>
  <c r="E171" i="1"/>
  <c r="E173" i="1"/>
  <c r="E172" i="1"/>
  <c r="E158" i="1"/>
  <c r="E143" i="1"/>
  <c r="E140" i="1"/>
  <c r="E236" i="1"/>
  <c r="E232" i="1"/>
  <c r="C342" i="1"/>
  <c r="C341" i="1" s="1"/>
  <c r="E340" i="1"/>
  <c r="E338" i="1"/>
  <c r="E336" i="1"/>
  <c r="D334" i="1"/>
  <c r="D333" i="1" s="1"/>
  <c r="C334" i="1"/>
  <c r="C333" i="1" s="1"/>
  <c r="E56" i="1"/>
  <c r="E52" i="1"/>
  <c r="E51" i="1"/>
  <c r="D50" i="1"/>
  <c r="H47" i="1" s="1"/>
  <c r="E43" i="1"/>
  <c r="E457" i="1"/>
  <c r="E445" i="1"/>
  <c r="D444" i="1"/>
  <c r="C444" i="1"/>
  <c r="E443" i="1"/>
  <c r="D442" i="1"/>
  <c r="C442" i="1"/>
  <c r="E441" i="1"/>
  <c r="D440" i="1"/>
  <c r="C440" i="1"/>
  <c r="E104" i="1"/>
  <c r="E92" i="1"/>
  <c r="E89" i="1"/>
  <c r="E84" i="1"/>
  <c r="E83" i="1" s="1"/>
  <c r="E82" i="1"/>
  <c r="E80" i="1"/>
  <c r="E71" i="1"/>
  <c r="E70" i="1"/>
  <c r="E68" i="1"/>
  <c r="C63" i="1"/>
  <c r="E365" i="1"/>
  <c r="E362" i="1"/>
  <c r="E358" i="1"/>
  <c r="E356" i="1"/>
  <c r="E283" i="1"/>
  <c r="E282" i="1"/>
  <c r="E281" i="1"/>
  <c r="E272" i="1"/>
  <c r="E268" i="1"/>
  <c r="D267" i="1"/>
  <c r="D264" i="1" s="1"/>
  <c r="C267" i="1"/>
  <c r="C264" i="1" s="1"/>
  <c r="E261" i="1"/>
  <c r="D260" i="1"/>
  <c r="C260" i="1"/>
  <c r="E259" i="1"/>
  <c r="D258" i="1"/>
  <c r="C258" i="1"/>
  <c r="E257" i="1"/>
  <c r="E254" i="1"/>
  <c r="E253" i="1"/>
  <c r="D252" i="1"/>
  <c r="C252" i="1"/>
  <c r="E467" i="1"/>
  <c r="D466" i="1"/>
  <c r="D465" i="1" s="1"/>
  <c r="C466" i="1"/>
  <c r="C465" i="1" s="1"/>
  <c r="E464" i="1"/>
  <c r="D463" i="1"/>
  <c r="E461" i="1"/>
  <c r="D460" i="1"/>
  <c r="D459" i="1" s="1"/>
  <c r="C460" i="1"/>
  <c r="C459" i="1" s="1"/>
  <c r="C431" i="1"/>
  <c r="E430" i="1"/>
  <c r="D429" i="1"/>
  <c r="C429" i="1"/>
  <c r="E428" i="1"/>
  <c r="E427" i="1"/>
  <c r="E426" i="1"/>
  <c r="D425" i="1"/>
  <c r="C425" i="1"/>
  <c r="E424" i="1"/>
  <c r="E422" i="1"/>
  <c r="D421" i="1"/>
  <c r="C421" i="1"/>
  <c r="E390" i="1"/>
  <c r="D389" i="1"/>
  <c r="D388" i="1" s="1"/>
  <c r="C389" i="1"/>
  <c r="C388" i="1" s="1"/>
  <c r="D378" i="1"/>
  <c r="D375" i="1" s="1"/>
  <c r="C378" i="1"/>
  <c r="C376" i="1"/>
  <c r="E474" i="1"/>
  <c r="E416" i="1"/>
  <c r="E414" i="1"/>
  <c r="E413" i="1" s="1"/>
  <c r="E293" i="1"/>
  <c r="E291" i="1"/>
  <c r="E288" i="1"/>
  <c r="E286" i="1"/>
  <c r="E17" i="1"/>
  <c r="E15" i="1"/>
  <c r="D14" i="1"/>
  <c r="D9" i="1" s="1"/>
  <c r="C14" i="1"/>
  <c r="C9" i="1" s="1"/>
  <c r="E411" i="1"/>
  <c r="E405" i="1"/>
  <c r="D404" i="1"/>
  <c r="C404" i="1"/>
  <c r="E403" i="1"/>
  <c r="E187" i="1"/>
  <c r="E179" i="1"/>
  <c r="G334" i="1" l="1"/>
  <c r="D435" i="1"/>
  <c r="D456" i="1" s="1"/>
  <c r="D251" i="1"/>
  <c r="C251" i="1"/>
  <c r="D462" i="1"/>
  <c r="G463" i="1"/>
  <c r="C420" i="1"/>
  <c r="D420" i="1"/>
  <c r="C375" i="1"/>
  <c r="E319" i="1"/>
  <c r="E320" i="1"/>
  <c r="G67" i="1"/>
  <c r="E460" i="1"/>
  <c r="E9" i="1"/>
  <c r="C435" i="1"/>
  <c r="C456" i="1" s="1"/>
  <c r="E446" i="1"/>
  <c r="E388" i="1"/>
  <c r="E333" i="1"/>
  <c r="E425" i="1"/>
  <c r="E433" i="1"/>
  <c r="E161" i="1"/>
  <c r="E164" i="1"/>
  <c r="E147" i="1"/>
  <c r="E14" i="1"/>
  <c r="E371" i="1"/>
  <c r="E67" i="1"/>
  <c r="E78" i="1"/>
  <c r="E81" i="1"/>
  <c r="E444" i="1"/>
  <c r="E442" i="1"/>
  <c r="E398" i="1"/>
  <c r="E102" i="1"/>
  <c r="E437" i="1"/>
  <c r="E440" i="1"/>
  <c r="E421" i="1"/>
  <c r="E429" i="1"/>
  <c r="E267" i="1"/>
  <c r="E355" i="1"/>
  <c r="E357" i="1"/>
  <c r="E404" i="1"/>
  <c r="E270" i="1"/>
  <c r="E166" i="1"/>
  <c r="E189" i="1"/>
  <c r="E376" i="1"/>
  <c r="E463" i="1"/>
  <c r="E258" i="1"/>
  <c r="E260" i="1"/>
  <c r="E53" i="1"/>
  <c r="D57" i="1"/>
  <c r="E305" i="1"/>
  <c r="G300" i="1" s="1"/>
  <c r="E154" i="1"/>
  <c r="E252" i="1"/>
  <c r="E255" i="1"/>
  <c r="E389" i="1"/>
  <c r="E18" i="1"/>
  <c r="E415" i="1"/>
  <c r="E466" i="1"/>
  <c r="E418" i="1"/>
  <c r="E331" i="1"/>
  <c r="E378" i="1"/>
  <c r="E393" i="1"/>
  <c r="E364" i="1"/>
  <c r="E105" i="1"/>
  <c r="E50" i="1"/>
  <c r="E334" i="1"/>
  <c r="H320" i="1"/>
  <c r="E190" i="1"/>
  <c r="E178" i="1"/>
  <c r="E456" i="1" l="1"/>
  <c r="G435" i="1"/>
  <c r="E420" i="1"/>
  <c r="E264" i="1"/>
  <c r="E391" i="1"/>
  <c r="E423" i="1"/>
  <c r="E57" i="1"/>
  <c r="E462" i="1"/>
  <c r="E465" i="1"/>
  <c r="E435" i="1"/>
  <c r="E47" i="1"/>
  <c r="E451" i="1"/>
  <c r="E95" i="1"/>
  <c r="E88" i="1"/>
  <c r="E417" i="1"/>
  <c r="E406" i="1"/>
  <c r="E177" i="1"/>
  <c r="G55" i="1" l="1"/>
  <c r="E314" i="1"/>
  <c r="C468" i="1"/>
  <c r="E375" i="1"/>
  <c r="E269" i="1"/>
  <c r="E61" i="1"/>
  <c r="E170" i="1"/>
  <c r="E410" i="1"/>
  <c r="E100" i="1"/>
  <c r="E251" i="1"/>
  <c r="E280" i="1" l="1"/>
  <c r="E431" i="1" l="1"/>
  <c r="E230" i="1" l="1"/>
  <c r="E235" i="1"/>
  <c r="E237" i="1" l="1"/>
  <c r="E233" i="1" l="1"/>
  <c r="D341" i="1"/>
  <c r="E344" i="1"/>
  <c r="E347" i="1"/>
  <c r="E343" i="1"/>
  <c r="E341" i="1" l="1"/>
  <c r="E342" i="1"/>
  <c r="E339" i="1"/>
  <c r="E475" i="1"/>
  <c r="C345" i="1" l="1"/>
  <c r="E348" i="1"/>
  <c r="C471" i="1" l="1"/>
  <c r="G346" i="1"/>
  <c r="E345" i="1"/>
  <c r="E360" i="1"/>
  <c r="E372" i="1" l="1"/>
  <c r="E359" i="1"/>
  <c r="E363" i="1"/>
  <c r="D361" i="1"/>
  <c r="C361" i="1"/>
  <c r="E361" i="1" l="1"/>
  <c r="E324" i="1"/>
  <c r="E325" i="1"/>
  <c r="G351" i="1" l="1"/>
  <c r="H324" i="1"/>
  <c r="E29" i="1" l="1"/>
  <c r="E28" i="1"/>
  <c r="E27" i="1" l="1"/>
  <c r="E459" i="1" l="1"/>
  <c r="D468" i="1" l="1"/>
  <c r="E468" i="1" l="1"/>
  <c r="D471" i="1"/>
  <c r="E471" i="1" s="1"/>
  <c r="E103" i="1"/>
  <c r="E62" i="1"/>
  <c r="D63" i="1"/>
  <c r="E63" i="1" s="1"/>
  <c r="E64" i="1"/>
</calcChain>
</file>

<file path=xl/sharedStrings.xml><?xml version="1.0" encoding="utf-8"?>
<sst xmlns="http://schemas.openxmlformats.org/spreadsheetml/2006/main" count="576" uniqueCount="320">
  <si>
    <t>тыс. рублей</t>
  </si>
  <si>
    <t>Мероприятия программы</t>
  </si>
  <si>
    <t>Исполнение,% к плану</t>
  </si>
  <si>
    <t>Результаты реализации и причины отклонений факта от плана</t>
  </si>
  <si>
    <t>бюджет автономного округа</t>
  </si>
  <si>
    <t>бюджет города Когалыма</t>
  </si>
  <si>
    <t>Итого по программе, в том числе</t>
  </si>
  <si>
    <t>привлеченные средства</t>
  </si>
  <si>
    <t>2.1."Организация участия спортсменов города Когалыма в соревнованиях различного уровня  окружного и всероссийского масштаба"</t>
  </si>
  <si>
    <t>федеральный бюджет</t>
  </si>
  <si>
    <t>Итого по программе, в том числе:</t>
  </si>
  <si>
    <t>1.1. Содержание объектов благоустройства территории города Когалыма, включая озеленение территории и содержание малых архитектурных форм</t>
  </si>
  <si>
    <t xml:space="preserve">федеральный бюджет </t>
  </si>
  <si>
    <t>Всего</t>
  </si>
  <si>
    <t xml:space="preserve">привлеченные средства </t>
  </si>
  <si>
    <t>Всего по программе, в том числе</t>
  </si>
  <si>
    <t xml:space="preserve">Итого по программе </t>
  </si>
  <si>
    <t>ИТОГО ПО МУНИЦИПАЛЬНЫМ ПРОГРАММАМ:</t>
  </si>
  <si>
    <t>ПРИЛОЖЕНИЕ 1</t>
  </si>
  <si>
    <t>1.1. Организация пассажирских перевозок автомобильным транспортом общего пользования по городским маршрутам</t>
  </si>
  <si>
    <t>2.1. Строительство, реконструкция, капитальный ремонт и ремонт автомобильных дорог общего  пользования местного значения</t>
  </si>
  <si>
    <t>1.3. Организация ритуальных услуг и содержание мест захоронения</t>
  </si>
  <si>
    <t>1.4. Создание новых мест для отдыха и физического развития горожан</t>
  </si>
  <si>
    <t>1.5. Обеспечение деятельности МКУ "УЖКХ г.Когалыма" по реализации полномочий Администрации города Когалыма</t>
  </si>
  <si>
    <t xml:space="preserve">1.6. Осуществление иных функций, необходимых для реализации возложенных на МКУ «УЖКХ г.Когалыма» полномочий Администрации города Когалыма </t>
  </si>
  <si>
    <t xml:space="preserve">1.7. Строительство, ремонт и реконструкция объектов благоустройства на территории города Когалыма </t>
  </si>
  <si>
    <t xml:space="preserve">Подпрограмма 1 «Профилактика правонарушений, в сфере общественного порядка» </t>
  </si>
  <si>
    <t>1.1. Создание условий для деятельности народных дружин.</t>
  </si>
  <si>
    <t>1.2. Обеспечение функционирования и развития систем видеонаблюдения в сфере общественного порядка</t>
  </si>
  <si>
    <t>1.3. Осуществление отдельных государственных полномочий по созданию административной комиссии и определению перечня должностных лиц органа местного самоуправления, уполномоченных составлять протоколы об административных правонарушениях, предусмотренных пунктом 2 статьи 48 Закона ХМАО-Югры от 11 июня 2010 года №102-оз "Об административных правонарушениях"</t>
  </si>
  <si>
    <t xml:space="preserve">1.4.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</si>
  <si>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1.5. Совершенствование информационного и методического обеспечения профилактики правонарушений, повышения правосознания граждан</t>
  </si>
  <si>
    <t>Подпрограмма 2. «Совершенствование государственного и муниципального управления»</t>
  </si>
  <si>
    <t>2.1.Организация предоставления государственных  и муниципальных услуг в многофункциональных центрах</t>
  </si>
  <si>
    <t>2.2.Организация и проведение процедуры определения поставщика (подрядчика, исполнителя) для заказчиков города Когалыма</t>
  </si>
  <si>
    <t>Подпрограмма 3. «Развитие малого и среднего  предпринимательства в городе Когалыме»</t>
  </si>
  <si>
    <t>2.2. Приобретение средств по организации пожаротушения</t>
  </si>
  <si>
    <t xml:space="preserve">Подпрограмма 4 "Обеспечение стабильной благополучной эпизоотической обстановки в городе Когалыме и защита населения от болезней общих для человека и животных"           </t>
  </si>
  <si>
    <t xml:space="preserve">1.1. Реализация полномочий в области градостроительной деятельности </t>
  </si>
  <si>
    <t>Подпрограмма 2 "Обеспечение мерами финансовой поддержки по улучшению жилищных условий отдельных категорий граждан"</t>
  </si>
  <si>
    <t>2.3. Реализация полномочий по обеспечению жилыми помещениями отдельных категорий граждан</t>
  </si>
  <si>
    <t>Подпрограмма 2. "Развитие спорта высших достижений и системы подготовки спортивного резерва"</t>
  </si>
  <si>
    <t>3.1."Содержание секторов Управления культуры, спорта и молодёжной политики Администрации города Когалыма"</t>
  </si>
  <si>
    <t>Подпрограмма 1. Общее образование. Дополнительное образование детей.</t>
  </si>
  <si>
    <t>1.1. Основное мероприятие "Развитие системы дошкольного и общего образования"</t>
  </si>
  <si>
    <t>Подпрограмма 3.  Молодёжь города Когалыма и допризывная подготовка молодёжи.</t>
  </si>
  <si>
    <t>Подпрограмма 4.   "Ресурсное обеспечение системы образования"</t>
  </si>
  <si>
    <t>1.1. Поддержка социально ориентированных некоммерческих организаций</t>
  </si>
  <si>
    <t xml:space="preserve">1.1. Развитие библиотечного дела </t>
  </si>
  <si>
    <t>1.2. Развитие музейного дела</t>
  </si>
  <si>
    <t xml:space="preserve"> </t>
  </si>
  <si>
    <t xml:space="preserve">1.2. Основное мероприятие "Развитие системы дополнительного образования детей." </t>
  </si>
  <si>
    <t xml:space="preserve">1.3. 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Когалыма" </t>
  </si>
  <si>
    <t xml:space="preserve">1.4.  Организация отдыха и оздоровления детей </t>
  </si>
  <si>
    <t xml:space="preserve">3.1. Основное мероприятие "Создание условий для развития духовно-нравственных и гражданско,- военно -патриотических качеств молодежи" </t>
  </si>
  <si>
    <t xml:space="preserve">3.3. Основное мероприятие "Обеспечение  деятельности учреждения сферы работы с молодёжью и развитие его материально-технической базы" </t>
  </si>
  <si>
    <t>4.2. Основное мероприятие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t>
  </si>
  <si>
    <t>1. Обеспечение беспрепятственного доступа к объектам, находящимся в муниципальной собственности:</t>
  </si>
  <si>
    <t>прочие безвозмездные поступления</t>
  </si>
  <si>
    <t xml:space="preserve">Средства в данном мероприятии были направлены на обеспечение содержания МБУ «МКЦ «Феникс», включая оплату труда и начисления на выплаты по оплате труда, приобретение канцелярских товаров, нормативные затраты на общехозяйственные нужды, на содержание имущества и другие направления. </t>
  </si>
  <si>
    <t>1.8. Архитектурная подсветка зданий, сооружений и жилых домов, расположенных на территории города Когалыма</t>
  </si>
  <si>
    <t>Информация о результатах реализации мероприятий муниципальных программ за 2019 год</t>
  </si>
  <si>
    <t>План на 2019 год</t>
  </si>
  <si>
    <t>Кассовый расход на  01.01.2020</t>
  </si>
  <si>
    <t>Подпрограмма 2 "Развитие отрасли животноводства"</t>
  </si>
  <si>
    <t>2.1.Поддержка животноводства, переработки и реализации продукции животноводства</t>
  </si>
  <si>
    <t xml:space="preserve">2.2.Поддержка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t>
  </si>
  <si>
    <t xml:space="preserve">Предоставление субсидии носит заявительный характер и рассчитывается в соответствии с предоставленными заявителями отчетными документами. По данному мероприятию получателями субсидии из бюджета Ханты-Мансийского автономного округа – Югры стали:
- глава крестьянско-фермерского хозяйства Шиманский В.М., размер предоставленной субсидии составил 2 417,14 тыс. рублей;
- глава крестьянско-фермерского хозяйства Крысин А.Е., размер предоставленной субсидии составил 885,8 тыс. рублей.
</t>
  </si>
  <si>
    <t xml:space="preserve">Предоставление субсидии предусмотрено не реже 1 раза в квартал. Получателями субсидии по данному мероприятию стали:
- глава крестьянско-фермерского хозяйства Шиманский В.М., размер предоставленной субсидии составил 523,1 тыс. рублей;
- глава крестьянско-фермерского хозяйства Крысин А.Е., размер предоставленной субсидии составил 20,7 тыс. рублей.
</t>
  </si>
  <si>
    <t>4.1. Проведение противоэпизоотических мероприятий, направленных на предупреждение и ликвидацию болезней, общих для человека и животных</t>
  </si>
  <si>
    <t xml:space="preserve">На 2019 год был заключен муниципальный контракт с ИП Салимгереевым А.Ш. на оказание услуг по отлову, транспортировке, содержанию, учету, умерщвлению и утилизации безнадзорных бродячих домашних животных. В адрес МКУ "УЖКХ г. Когалыма" поступило письмо от ИП Салимгереева А.Ш. о расторжении контракта. Оплата проведена за фактически оказанные услуги в декабре 2018 года (59 собак) и январе-феврале 2019 года (59 собак) на основании предоставленных документов. 
В апреле 2019 года заключен договор на оказание услуг по отлову, транспортировке, содержанию, учету, умерщвлению и утилизации безнадзорных бродячих домашних животных с ИП Скляр Л.П. Оплата произведена за фактически оказанные услуги  на основании предоставленных документов. Денежные средства освоены в полном объеме. Всего с января по декабрь 2019 года произведен отлов 321 собаки.               </t>
  </si>
  <si>
    <t>Подпрограмма 1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Когалыма, обеспечение социальной и культурной адаптации мигрантов, профилактика межнациональных (межэтнических) конфликтов»</t>
  </si>
  <si>
    <t>1.4. Содействие этнокультурному многообразию народов России</t>
  </si>
  <si>
    <t>Подпрограмма 2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города Когалыма»</t>
  </si>
  <si>
    <t>2.1. Профилактика экстремизма и терроризма</t>
  </si>
  <si>
    <t>2.2.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 и терроризма</t>
  </si>
  <si>
    <t>Подпрограмма 1 "Развитие физической культуры и массового спорта"</t>
  </si>
  <si>
    <t>1.1. Мероприятия по развитию физической культуры и спорта</t>
  </si>
  <si>
    <t xml:space="preserve">1.2.Обеспечение комплексной безопасности и комфортных условий в учреждениях физической культуры и спорта </t>
  </si>
  <si>
    <t xml:space="preserve">бюджет города Когалыма </t>
  </si>
  <si>
    <t>1.3. Поддержка некоммерческих организаций, реализующих проекты в сфере массовой физической культуры</t>
  </si>
  <si>
    <t>1.4.Региональный проект «Спорт – норма жизни»</t>
  </si>
  <si>
    <t>Подпрограмма 3 "Управление развитием отрасли физической культуры и спортом"</t>
  </si>
  <si>
    <t>Неполное освоение денежных средств обусловлено экономией по оплате труда вакантных ставок (уборщик территорий, уборщик служебных помещений, подсобный рабочий), наличием листов временной нетрудоспобности, оплата проезда к месту отдыха и обратно и т.д.</t>
  </si>
  <si>
    <t xml:space="preserve">          </t>
  </si>
  <si>
    <t>Экономия сложилась по оплате труда сотрудников за фактически отработанное время.</t>
  </si>
  <si>
    <t>Денежные средства бюджета автономного округа в размере 1 455,4 тыс. рублей направлены на приобретение спортивного инвентаря (велотренажер, комбинированный станок, спортивная экипировка, маты для спортивной гимнастики и т.д.), 5 000,0 тыс. рублей на приобретение автобуса для организованной перевозки детей по междугородним маршрутам. Денежные средства освоены в полном объеме.
В рамках бюджетных средств города Когалыма сложилась экономия денежных средств:
- по оплате труда и начислениям на оплату труда за фактически отработанное время; 
- по содержанию здания МАУ "СШ "Дворец спорта"; 
- по заключенным договорам на приобретение поощрительных призов, наградной атрибутики для участников соревнований, спортивного инвентаря и т.д.</t>
  </si>
  <si>
    <t>Перечислена субсидия из бюджета города Когалыма:
- городской общественной организации «Когалымский Боксерский Клуб Патриот»  в размере 137,90 тыс. рублей;
- местной общественной организации «Федерация лыжных гонок города Когалыма»  в размере 46,50 тыс. рублей;
- местной общественной организации «Когалымская Федерация Детского Хоккеея» в размере 112,20 тыс. рублей.</t>
  </si>
  <si>
    <t>В рамках мероприятия организовано участие спортсменов города Когалыма в соревнованиях окружного и всероссийского масштаба: финальное первенство автономного округа по мини-футболу среди юношей 2001-2002 года рождения, первенство округа по баскетболу среди юниорок до 17 лет (2003-2005 года рождения), в зачет XIV Спартакиады учащихся Ханты-Мансийского автономного округа – Югры, посвященной 74-ой годовщине Победы в Великой Отечественной войне, отбор на первенство России  сезон 2019-2020 года, чемпионат и первенство округа по классическому пауэрлифтингу (троеборью) среди  мужчин, женщин и ветеранов, девушек и юниоров до 23 лет, девушек и  юношей до 18 лет, первенство Ханты-Мансийского автономного округа – Югры 2019 года по шахматам в зачёт Спартакиады Ханты-Мансийского автономного округа – Югры  «Спортивные таланты Югры» в 2019 году и т.д.
В 2019 году 945 спортсменов города приняли участие в 85 выездных мероприятиях.</t>
  </si>
  <si>
    <t>1. Организация обеспечения
формирования состава и структуры муниципального имущества города Когалыма</t>
  </si>
  <si>
    <t>2. Реконструкция и ремонт, в том числе капитальный, объектов муниципальной собственности города Когалыма</t>
  </si>
  <si>
    <t>3. Организационно-техническое и финансовое обеспечение органов местного самоуправления города Когалыма</t>
  </si>
  <si>
    <t>Отклонение от плана составляет 2655,82 тыс. рублей в том числе:
1) 109,56 тыс. рублей - выполнение работ по технической инвентаризации объектов муниципальной собственности;
2) 75,45 тыс. рублей - в связи с фактической потребностью в оказании услуг по оценке муниципального имущества;
3) 1167,48 тыс.рублей - выполнение работ по постановке земельных участков на государственный кадастровый учет;
4) 4,6 тыс. рублей - в связи с фактическими расходами на оказание услуг ООО "ЕРИЦ" по приему платежей за наём жилых помещений, находящихся в муниципальной собственности, согласно выставленным счетам;
5) 99,32 тыс. рублей -  неисполнение связана с несвоевременным выставлением счетов управляющими компаниями на получение субсидии;
6) 46,82 тыс. рублей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7) 1152,59 тыс. рублей, из них:
- 84,6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- 40 тыс. рублей - в связи с фактическими расходами на содержание муниципального жилищного фонда города Когалыма;
- 1027,99 тыс. рублей - в связи с фактическими расходами на содержание прочих объектов муниципальной собственности города Когалыма.</t>
  </si>
  <si>
    <t>В 2019 году в рамках мероприятия осуществлялась реконструкция и ремонт зданий находящиеся в муниципальной собственности (ремонт кровли, системы водоснабжения и т.д.). Денежные средства бюджета города Когалыма освоены лишь на 54,9%, по причине срыва сроков исполнения двух муниципальных контрактов. Привличенные денежные средства направленные на ремонт зданий по ул. Югорская 3 (храм) и ул. Янтарная 10 (мечеть) освоены в полном объеме.</t>
  </si>
  <si>
    <t>В рамках данного мероприятия предусмотрена организация транспортного обслуживания должностных лиц, государственных органов и государственных учреждений, организационно - техническое обеспечение органов местного самоуправления, финансовое обеспечение комитета по управлению муниципальным имуществом Администрации города Когалыма и муниципального казенного учреждения "Обеспечение эксплуатационно - хозяйственной деятельности". Экономия сложилась по факту понесенных затрат в рамках заключенных муниципальных контрактов, а также по оплате труда работников,  проезда к месту отпуска и обратно, наличию вакантных ставок и т.д.</t>
  </si>
  <si>
    <t>1. Обеспечение деятельности Комитета финансов Администрации города Когалым</t>
  </si>
  <si>
    <t>2. Обеспечение программно-техническими средствами специалистов Комитета финансов Администрации города Когалыма в объеме, достаточном для исполнения должностных обязанностей</t>
  </si>
  <si>
    <t>Экономия по заработной плате и начислениям на оплату труда в результате выплаты премии  по результатам работы за  2018 год пропорционально отработанному времени.</t>
  </si>
  <si>
    <t>1.1 Содействие улучшению положения на рынке труда не занятых трудовой деятельностью и безработных граждан</t>
  </si>
  <si>
    <t xml:space="preserve">Подпрограмма 2. Улучшение условий и охраны труда в городе Когалыме </t>
  </si>
  <si>
    <t>Подпрограмма 1. Содействие трудоустройству граждан</t>
  </si>
  <si>
    <t>2.1 Осуществление отдельных государственных полномочий в сфере трудовых отношений и  государственного управления охраной труда в городе Когалыме</t>
  </si>
  <si>
    <t>Подпрограмма 3. Сопровождение инвалидов, в том числе молодого возраста, при трудоустройстве</t>
  </si>
  <si>
    <t>3.1 Содействие трудоустройству незанятых инвалидов, в том числе инвалидов молодого возраста, на оборудованные (оснащенные) рабочие места</t>
  </si>
  <si>
    <t>По состоянию на 01.01.2020 года остаток денежных средств автономного округа составил 151,5 тыс. рублей, в связи с тем, что кассовые расходы на связь, техническому обслуживанию и ремонту компьютерной и копировальной техники, на  комунальные услуги производились по фактически выставленым поставщиками счетам. Специалистами отдела по труду и занятости: рассмотрено 34 устных  и 3 письменных обращения, поступивших от организаций и работников касающихся оплаты труда, занятости, нарушений ТК РФ, подготовлены отчёты и направлены в установленные сроки в Департамент по труду и занятости населения ХМАО-Югры.</t>
  </si>
  <si>
    <t>В МАОУ "СОШ №8" трудоустроен 1 гражданин (инвалид) на постоянное рабочее место (в должности администратор). Для оснащения рабочего места данного гражданина был заключен договор поставки товара. Средства в размере 72,69 тыс.рублей израсходованы на оснащение рабочего места инвалида.</t>
  </si>
  <si>
    <t>Подпрограмма 1 "Поддержка семьи, материнства и детства"</t>
  </si>
  <si>
    <t>1.1.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</si>
  <si>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r>
      <t xml:space="preserve">На 01.01.2020 года 54 приёмных родителя являются получателями вознаграждения за воспитание 66 приёмных детей.                              
Экономия субвенции в 2019 году составила 342 тыс.руб. по следующим причинам:                                                                                 
</t>
    </r>
    <r>
      <rPr>
        <b/>
        <sz val="13"/>
        <rFont val="Times New Roman"/>
        <family val="1"/>
        <charset val="204"/>
      </rPr>
      <t>прекращена выплата вознаграждения:</t>
    </r>
    <r>
      <rPr>
        <sz val="13"/>
        <rFont val="Times New Roman"/>
        <family val="1"/>
        <charset val="204"/>
      </rPr>
      <t xml:space="preserve">
5 родителей/3 ребёнка – достижение детьми совершеннолетия;
2 родителя/3 ребёнка – перемена места жительства семьи;
2 родителя/2 ребёнка – усыновление детей;
1 родитель/1 ребёнок – расторжение договора о приемной семье
</t>
    </r>
    <r>
      <rPr>
        <b/>
        <sz val="13"/>
        <rFont val="Times New Roman"/>
        <family val="1"/>
        <charset val="204"/>
      </rPr>
      <t>приостановлена выплата вознаграждения:</t>
    </r>
    <r>
      <rPr>
        <sz val="13"/>
        <rFont val="Times New Roman"/>
        <family val="1"/>
        <charset val="204"/>
      </rPr>
      <t xml:space="preserve">
4 родителя/3 ребёнка – раздельное проживание, связанное с обучением подопечных за пределами г.Когалыма;  
13 родителей/11 детей – пребывание в детском оздоровительном лагере республики Крым;                                                                    
4 родителя/5 детей – пребывание в детском оздоровительном лагере Краснодарского края произведён перерасчёт вознаграждения:
3 родителя/3 ребёнка – социальная реабилитация семей в БУ ХМАО-Югры "Сургутский центр социального обслуживания населения";
2 родителя/1 ребёнок – лечение ребёнка в психо-неврологическом диспансере.</t>
    </r>
  </si>
  <si>
    <t>1.2.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 включая поддержку негосударственных организаций, в том числе СОНКО в сфере опеки и попечительства</t>
  </si>
  <si>
    <t>1.3. Организация отдыха и оздоровления детей-сирот и детей, оставшихся без попечения родителей</t>
  </si>
  <si>
    <t>Законными представителями детей-сирот самостоятельно заключены договоры в 1 и 2 смены с летними оздоровительными организациями, с возмещением затрат Центром социальных выплат по возвращению.                                                                                                                                                                                              По итогам запроса котировок в электронной форме на оказание услуг по организации оздоровления в 3 и 4 смены заключено 2 муниципальных контракта на сумму 910,0 тыс. рублей для организации отдыха 13 детей в оздоровительном учреждении Республики Крым. Всего за 2019 год оздоровилось 44 ребенка.</t>
  </si>
  <si>
    <t>1.4.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t>
  </si>
  <si>
    <t>Неисполнение в размере 278,3 тыс. рублей сложилось по причине оплаты труда сотрудникам за фактически отработанное время, а также по оплате услуг и товаров согласно заключенным договорам.</t>
  </si>
  <si>
    <t>1.5. Повышение уровня благосостояния граждан, нуждающихся в особой заботе государства</t>
  </si>
  <si>
    <t>Подпрограмма 2 "Социальная поддержка отдельных категорий граждан"</t>
  </si>
  <si>
    <t>В рамках данного мероприятия предусмотрено:
- финансовое обеспечение деятельности отдела опеки и попечительства Администрации города Когалыма (сложилось неисполнение денежных средств в размере 976,76 тыс. рублей по заработной плате и начислениям на оплату труда, также не все сотрудники воспользовались правом на оплату льготного, лечебного проезда и частичную компенсацию стоимости оздоровительных и санаторно-курортных путевок. Экономия по оплате товаров, работ и услуг согласно проведенных конкурсных процедур, в результате которых контракты были заключены на наименьшую сумму, а также согласно фактически предоставленных счетов на оплату);
- поддержка Региональной общественной организации Центр развития гражданских инициатив и социально-экономической стратегии Ханты-Мансийского автономного округа - Югры «ВЕЧЕ», которой с 2019 года передано полномочие органа опеки и попечительства по подготовке граждан, выразивших желание стать опекунами или попечителями несовершеннолетних граждан (курс подготовки каждого заявителя - до 3 месяцев, 80 часов, стоимость подготовки одного кандидата - 29 991 рублей). Всего 20 кандидатов получили свидетельства о прохождении подготовки, экономия составила 19,58 тыс. рублей.</t>
  </si>
  <si>
    <t>2.1. Дополнительные меры социальной поддержки приглашенным специалистам в сфере здравоохранения и образования</t>
  </si>
  <si>
    <t>2.2. Оказание поддержки гражданам удостоенным звания "Почётный гражданин города Когалыма"</t>
  </si>
  <si>
    <t>Неисполнение в размере 198,83 рублей связано с тем, что один человек отказался от мер поддержки в 2019 году, оставив за собой право на получение единовременной материальной помощи ко Дню города Когалыма. В соответствии с распоряжением Администрации города Когалыма от 30.01.2019 №20-р утверждены списки граждан, удостоенных звания «Почётный гражданин города Когалыма», в количестве 5 человек,  имеющих право на компенсацию расходов в 2019 году:
- компенсация расходов на оплату жилого помещения и коммунальных услуг в размере 17896,38 рублей ежемесячно;
- компенсация расходов за проезд в городском автомобильном пассажирском транспорте общего пользования (кроме такси) в размере 7 200,0 рублей ежемесячно.</t>
  </si>
  <si>
    <t>2.3. Дополнительные меры поддержки отдельных категорий граждан, в том числе старшего поколения</t>
  </si>
  <si>
    <t>1.2. Лыжная база "Снежинка" (ул. Сибирская, д. 10)</t>
  </si>
  <si>
    <t>1.4. Молодежный центр Метро"" (ул. Северная, д. 1а)</t>
  </si>
  <si>
    <t>Заключены договора на ремонт, монтаж и установку оборудования для создания универсальной безбарьерной среды для лиц с ограниченными возможностями здоровья с ООО "Сервис": обустройство входной группы для создания безбарьерной среды для лиц с ограниченными возможностями здоровья и установка информационной продукции для создания безбарьерной среды для лиц с ограниченными возможностями здоровья в МЦ "Метро". Денежные средства освоены в полном объеме.</t>
  </si>
  <si>
    <t>1.7. Административные здания (ул. Дружбы народов, д. 7, ул. Дружбы народов, д. 9, ул. Мира, д. 22 (5 этаж))</t>
  </si>
  <si>
    <t>Заключен муниципальный контракт на сумму 26 971,85 рублей на поставку товара: тактильная мнемосхема с настенным креплением; тактильная мнемосхема санузла; наклейка для маркировки прозрачных препятствий «Круг желтый»; комплексная тактильная табличка с названием организации и режимом работы; Тактильная пиктограмма для обозначения доступного входа всех категорий инвалидов; комплексная тактильная табличка на кабинет; тактильная пиктограмма «Выход из помещения», «Гардероб», «Туалет для инвалидов», «Кнопка вызова помощи», «Направление движения», «Лифт для инвалидов», тактильная пиктограмма с номером этажа. Также заключен договор, на сумму 51 000,00 рублей на приобретение кнопки вызова со шнурком; переносной приемник с ЖК-дисплеем; универсальный травмобезопасный держатель для трости и костылей в санузлах, с пиктограммой. Договор на сумму 46 160,00 рублей, поставлен товар - индукционная система, контрастная полоса для маркировки, тактильные пиктограммы "WC " и "Направление движения". 
Экономия денежных средств в размере 43 268,15 рублей сложилась в результате проведения торгов.</t>
  </si>
  <si>
    <t xml:space="preserve">1.8. МАОУ "Средняя школа №3" (ул. Дружбы народов, д. 10/1) </t>
  </si>
  <si>
    <t xml:space="preserve">Приобретены информационно-тактильные знаки с шрифтом Брайля, тактильные мнемосхемы, пиктограммы, наклейки (договор ООО "Сервис" (г. Радужный) от 27.03.19 №11-2019 на сумму 118,2 тыс. рублей). Приобретена мебель для гардеробов (договор с индивидуальным предпринимателем Мугинов Рафик Эльгизович от 04.04.19 №14-2019 на сумму 156,0 тыс. рублей). </t>
  </si>
  <si>
    <t xml:space="preserve">1.9. МАОУ "Средняя школа №5" (ул. Прибалтийская, д. 19) </t>
  </si>
  <si>
    <t>Заключен договор на поставку товара (минипандус из листового металла, стационарная информационная индукционная система и фиксирующее сиденье вкладыш для детей ДЦП). Денежные средства освоены в полном объеме.</t>
  </si>
  <si>
    <t>Подпрограмма 1. «Поддержка социально ориентированных некоммерческих организаций города Когалыма»</t>
  </si>
  <si>
    <t>3.1. Реализация взаимодействия с городскими  средствами массовой информации</t>
  </si>
  <si>
    <t>Подпрограмма 4. "Создание условий для выполнения отдельными структурными подразделениями
Администрации города Когалыма своих полномочий"</t>
  </si>
  <si>
    <t>Подпрограмма 3. «Информационная открытость деятельности Администрации города Когалыма»</t>
  </si>
  <si>
    <t>4.1. Обеспечение деятельности структурных подразделений Администрации города Когалыма</t>
  </si>
  <si>
    <t>1.2 Содержание, ремонт и реконструкция объектов благоустройства на территории города Когалыма</t>
  </si>
  <si>
    <t>1.1. Федеральный проект "Формирование комфортной городской среды"</t>
  </si>
  <si>
    <r>
      <rPr>
        <b/>
        <sz val="13"/>
        <rFont val="Times New Roman"/>
        <family val="1"/>
        <charset val="204"/>
      </rPr>
      <t>1.2.1. МУ "УКС города Когалыма"</t>
    </r>
    <r>
      <rPr>
        <sz val="13"/>
        <rFont val="Times New Roman"/>
        <family val="1"/>
        <charset val="204"/>
      </rPr>
      <t xml:space="preserve">
Заключен контракт №19Д0427 от 02.07.2019 на реконструкцию объекта на сумму 20 000,00 тыс.руб. Работы выполнены, оплата проведена в полном объеме
</t>
    </r>
    <r>
      <rPr>
        <b/>
        <sz val="13"/>
        <rFont val="Times New Roman"/>
        <family val="1"/>
        <charset val="204"/>
      </rPr>
      <t>1.2.2. ОАиГ Администрации г.Когалыма</t>
    </r>
    <r>
      <rPr>
        <sz val="13"/>
        <rFont val="Times New Roman"/>
        <family val="1"/>
        <charset val="204"/>
      </rPr>
      <t xml:space="preserve">
Неосвоение средств в связи с несвоевременным исполнением обязательств по МК поставщиком услуг
</t>
    </r>
    <r>
      <rPr>
        <sz val="13"/>
        <color rgb="FFFF0000"/>
        <rFont val="Times New Roman"/>
        <family val="1"/>
        <charset val="204"/>
      </rPr>
      <t xml:space="preserve">
</t>
    </r>
  </si>
  <si>
    <t>1.2. Организация освещения территорий города Когалыма</t>
  </si>
  <si>
    <t xml:space="preserve">Неполное освоение денежных средств в общей сумме 605,67 т.р. обусловлено следующими причинами: 
в сумме 511,06 т.р. по статьям "Заработная плата" и "Начисления на выплаты по оплате труда" - в связи с нахождением работников учреждения на больничном, а также вакансией начальника ПТО с 18.04.2019 по 30.06.2019, приемом на работу начальника ПТО и специалиста ПТО с испытательным сроком; 85,8 т.р -  пособия за первые три дня временной нетрудоспособности за счет средств работодателя (в связи с отсутствием больничных);  8,2 т.р. - по оплате командировочных расходов; 0,61 т.р. - прочие расходы. 
</t>
  </si>
  <si>
    <t xml:space="preserve">Экономия по итогам аукционов в электронной форме:
-  на выполнение работ по подключению остановочных павильонов к сетям электроснабжения в рамках текущего ремонта 37,6 т.р.;
 - на выполнение работ по обустройству контейнерных площадок для сбора твердых коммунальных отходов 53,4 т.р.;
Экономия по итогам заключения договоров на оказание услуг по сносу домов 201,0 т.р.
По итогам аукциона в электронной форме, проведенного в декабре 2019г., заключен МК от 09.01.2020 на сумму 4188,794 руб. (извещение №0187300013719000456). 
Поставка контейнеров и оплата будут произведены в 2020 году.        </t>
  </si>
  <si>
    <t>Экономия в сумме 1 598,83 тыс.руб. сложилась в результате электронного аукциона</t>
  </si>
  <si>
    <t>2.1. Обеспечение функционирования и развития систем видеонаблюдения в городе Когалыме с целью повышения безопасности дорожного движения, информирования населения</t>
  </si>
  <si>
    <t>2.2. Организация и проведение мероприятий в сфере безопасности дорожного движения</t>
  </si>
  <si>
    <t>В апреле 2019 команда «Перекресток» МАОУ «Средняя школа №6» (4 человека), победившая в муниципальном этапе Всероссийских соревнований «Безопасное колесо», приняла участие в окружном этапе в г. Нижневартовске. Заняли 8 общекомандное место (из 19).</t>
  </si>
  <si>
    <t>Подпрограмма 3 Профилактика незаконного потребления наркотических средств и психотропных веществ, наркомании</t>
  </si>
  <si>
    <t>3.1.  Организация и проведение мероприятий с субъектами профилактики, в том числе с участием общественности</t>
  </si>
  <si>
    <t>3.2. Проведение информационной антинаркотической пропаганды</t>
  </si>
  <si>
    <t>3.3. Формирование негативного отношения к незаконному потреблению наркотиков</t>
  </si>
  <si>
    <t>5.1. Обеспечение выполнения полономочий и функций отдела межведомственного взаимодействия в сфере обеспечения общественного порядка и безопасности Администрации города Когалыма</t>
  </si>
  <si>
    <t>Подпрограмма 2. Формирование законопослушного поведения участников дорожного движения</t>
  </si>
  <si>
    <t>Подпрограмма 5 Создание условий для выполнения функций, направленных на обеспечение прав и законных интересов жителей города Когалыма в отдельных сферах жизнедеятельности</t>
  </si>
  <si>
    <t xml:space="preserve">1.3.Укрепление материально-технической базы учреждений культуры города Когалыма </t>
  </si>
  <si>
    <t>2.1.  Сохранение нематериального и материального наследия города Когалыма и продвижение культурных проектов</t>
  </si>
  <si>
    <t>Подпрограмма 2. Поддержка творческих инициатив, способствующих самореализации населения</t>
  </si>
  <si>
    <t xml:space="preserve">2.2. Стимулирование культурного разнообразия </t>
  </si>
  <si>
    <t>Подпрограмма 3. Организационные, экономические механизмы развития культуры, архивного дела и историко-культурного наследия</t>
  </si>
  <si>
    <t>Кассовый расход сложился меньше планового в связи с экономией по оплате труда, начислениям на зарплату.</t>
  </si>
  <si>
    <t>3.2. Развитие архивного дела</t>
  </si>
  <si>
    <t>Приобретено 180 модулей архивного хранения.</t>
  </si>
  <si>
    <t>3.3 Обеспечение хозяйственной деятельности учреждений культуры города Когалыма</t>
  </si>
  <si>
    <t>Кассовый расход сложился меньше планового в связи с экономией по оплате проезда к месту отдыха и обратно, санаторно-курортного лечения.</t>
  </si>
  <si>
    <t>Подпрограмма 4. Развтие туризма</t>
  </si>
  <si>
    <t>4.1. Продвижение внутреннего и въездного туризма</t>
  </si>
  <si>
    <t>Подпрограмма 1. Организация и обеспечение мероприятий в сфере гражданской обороны, защиты населения и территории города Когалыма от чрезвычайных ситуаций</t>
  </si>
  <si>
    <t>1.1.Создание общественных спасательных постов в местах массового отдыха людей на водных объектах города Когалыма</t>
  </si>
  <si>
    <t>1.2. Содержание и развитие территориальной автоматизированной системы централизованного оповещения населения города Когалыма</t>
  </si>
  <si>
    <t>1.3. Приобретение средств индивидуальной защиты</t>
  </si>
  <si>
    <t>1.4. Снижение рисков и смягчение последствий чрезвычайных ситуаций природного технического характера на территории города Когалыма</t>
  </si>
  <si>
    <t>Заключен муниципальный контракт №01873000137190002950001 от 28.08.2019 на корректировку (переработку) Плана по предупреждению и ликвидации  розливов  нефти и нефтепродуктов КЧС и ОПБ при Администрации города Когалыма с ООО "Индастриал Консалт". Цена контракта составила 198 497,20 рублей. Экономия составила 317 636,13 рублей. Услуга по корректировке (переработке) ПЛАРНа оказана. Контракт оплачен.</t>
  </si>
  <si>
    <t>По результатам аукционных процедур экономия составила 17,49 тысяч рублей.</t>
  </si>
  <si>
    <t>1.5. Организация, содержание и развитие муниципальных курсов гражданской обороны в городе Когалыме</t>
  </si>
  <si>
    <t>В связи с уклонением от заключения контракта на поставку макетов ЗС ГО ООО "Механика Прогресс", было предложено подписать контракт ООО "Макет-СК". Контракт от 13.11.2019 №01873000137190003450002 заключен с ООО "Макет-СК". Цена котракта составила 78 906,54 рублей. Экономия составила 19 726,80 рублей. Макеты ЗС ГО поставлены. Контракт оплачен.</t>
  </si>
  <si>
    <t>Подпрограмма 2 Укрепление пожарной безопасности в городе Когалыме</t>
  </si>
  <si>
    <t>2.1. Организация противопожарной пропаганды и обучение населения мерам пожарной безопасности</t>
  </si>
  <si>
    <t>Заключен муниципальный контракт №01873000137190003300001 от 22.10.2019 с ИП Щербань В.А. на поставку мотопомпы пожарной.Цена контракта составила 28 612,63 рублей. Экономия составила 69 987,37 рублей. Товар в полном объеме поставлен. Контракт оплачен.</t>
  </si>
  <si>
    <t>Подпрограмма 3. Материально-техническое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t>
  </si>
  <si>
    <t>3.1.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t>
  </si>
  <si>
    <t>3.2. Финансовое обеспечение осуществления муниципальным казённым учреждением «Единая дежурно-диспетчерская служба города Когалыма» установленных видов деятельности</t>
  </si>
  <si>
    <t>Отклонение сложилось  по:
- оплате по льготному проезду;
- оплате за коммунальные услуги; 
- оплате за услуги связи.</t>
  </si>
  <si>
    <t>Подпрограмма 1. Совершенствование системы муниципального стратегического управления и повышение инвестиционной привлекательности</t>
  </si>
  <si>
    <t>1.1.Реализация механизмов стратегического управления социально-экономическим развитием города Когалыма</t>
  </si>
  <si>
    <t>Неполное освоение денежных средств по выплате заработной платы и начислениям на выплаты по оплате труда (произведены за фактически отработанное время).</t>
  </si>
  <si>
    <t>3.2. Региональный проект "Популяризация предпринимательства</t>
  </si>
  <si>
    <t>3.3. Создание условий для развития субъектов малого и среднего предпринимательства</t>
  </si>
  <si>
    <t>3.4. Финансовая поддержка субъектов малого и среднего предпринимательства, осуществляющих социально - значимые виды деятельности, определенные муниципальным образованием город Когалым и деятельность в социальной сфере</t>
  </si>
  <si>
    <t>В рамках данного мерпориятия осуществлялось финансовое обеспечение отдела по связям с общественностью и  социальным вопросам, а также сектора пресс - службы Администрации города Когалыма. Экономия по выплате заработной платы сотрудникам за фактически отработанное время.</t>
  </si>
  <si>
    <t>Подпрограмма1. Содействие проведению капитального ремонта многоквартирных домов</t>
  </si>
  <si>
    <t>1.1. Обеспечение мероприятий по
проведению капитального ремонта
многоквартирных домов</t>
  </si>
  <si>
    <t>Работы по капитальному ремонту оплачены согласно выставленным Югорским фондом счетам. 
1.1.2. Остаток денежных средств обусловлен отсутствием неотложной необходимости в проведении капитального ремонта ощего имущества в МКД в 2019 году.</t>
  </si>
  <si>
    <t>Подпрограмма 2.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теплоснабжение, водоснабжения, водоотведения</t>
  </si>
  <si>
    <t>2.1. Предоставление субсидий на реализацию полномочий в сфере жилищно-коммунального комплекса</t>
  </si>
  <si>
    <t>Подпрограмма 3. Создание условий для обеспечения качественными коммунальными услугами</t>
  </si>
  <si>
    <t>3.1. Строительство, реконструкция и капитальный ремонт объектов коммунального комплекса</t>
  </si>
  <si>
    <t xml:space="preserve">Оплата работ, связанных с осуществлением регулярных перевозок пассажиров и багажа автомобильным транспортом на автобусных маршрутах города Когалыма произведена на основании предоставленных актов приемки-сдачи выполненных работ.                                                                                                                                                           </t>
  </si>
  <si>
    <t>2.2. Строительство, реконструкция, капитальный ремонт, ремонт сетей наружного освещения автомобильных дорог общего пользования местного значения</t>
  </si>
  <si>
    <t>Работы по строительству сетей освещения автомобильной дороги по улице Геофизиков выполнены и оплачены в полном объеме
Работы на выполнение проектно-изыскательских работ на строительство сетей освещения автомобильных дорог города Когалыма (пр-кт Нефтяников (от улицы Таллинская до улицы Привокзальная); пр-кт Нефтяников (от улицы Ноябрьская до путепровода); Повховское шоссе (участок); ул. Лангепасская) выполнены и оплачены в полном объеме</t>
  </si>
  <si>
    <t>2.3. Обеспечение функционирования сети автомобильных дорог общего пользования местного значения</t>
  </si>
  <si>
    <t>Подпрограмма 2. Дорожное хозяйство</t>
  </si>
  <si>
    <t>Подпрограмма 1. Автомобильный транспорт</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</si>
  <si>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</si>
  <si>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t>
  </si>
  <si>
    <t>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t>
  </si>
  <si>
    <t>Подпрограмма 1. Повышение профессионального уровня муниципальных служащих органов местного самоуправления города Когалыма</t>
  </si>
  <si>
    <t xml:space="preserve">Проведено обучение 66 муниципальных служащих. Экономия денежных средств сложилась в связи проведением электронных торгов на оказание услуг по организации курсов повышения квалификации для муниципальных служащих. </t>
  </si>
  <si>
    <t>Подпрограмма 2.Создание условий для развития муниципальной службы в органах местного самоуправления города Когалыма</t>
  </si>
  <si>
    <t>2.1. Цифровизация функций управления кадрами органов местного самоуправления города Когалыма, в том числе кадрового делопроизводства</t>
  </si>
  <si>
    <t>2.2. Проведение мероприятий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t>
  </si>
  <si>
    <t>Кадровое делопроизводство органов местного самоуправления осуществляется по средствам   программного продукта 1С:Преддприятие (Заработная плата  и кадры  государственных учреждений, редакция 3.1)</t>
  </si>
  <si>
    <t>Организованы все запланированные в 2019 году мероприятия для соблюдения  муниципальными служащими ограничений,  запретов, требований к служебному поведению.</t>
  </si>
  <si>
    <t>2.3 Обеспечение деятельности органов местного самоуправления города Когалыма и предоставление гарантий муниципальным служащим</t>
  </si>
  <si>
    <t>2.4. Обеспечение информационной безопасности на объектах информатизации и информационных систем в органах местного самоуправления города Когалыма</t>
  </si>
  <si>
    <t>Осуществлены  закупки программного обеспечения для обеспечения информационной безопасности на объектах информатизации и информационных систем в органах местного самоуправления города Когалыма.  Экономия денежных средств сложилась в связи проведением электронных торгов.</t>
  </si>
  <si>
    <t xml:space="preserve">Экономия денежных средств сложилась в связи с проведением электронных аукционов  на заключение муниципальных контрактов на оказание услуг по подписке на периодические печатные издания. В рамках указанного мероприятия приобретены архивные стеллажи, произведен ремонт двух
холодильников, выполнены услуги по утилизации списанных в связи с непригодностью основных средств, подлежащих утилизации в соответствии с требованиями законодательства РФ. Выделенные средства на приобретение трибуны для выступлений в Думский зал (каб.229) 73 000,00 не реализованы, в связи с отсутствием требуемых характеристик  в коммерческих предложениях потенциальных поставщиков.  
Также экономия денежных средств сложилась  в связи  с использованием видеоконференцсвязи при проведении совещаний, конференций и других мероприятий, которая не требует личного присутствия в других городах.
</t>
  </si>
  <si>
    <t>2.5. Обеспечение выполнения полномочий и функций, возложенных на должностных лиц и структурные подразделения Администрации города Когалыма</t>
  </si>
  <si>
    <t xml:space="preserve">Экономия денежных средств сложилась в связи тем, что: 
- некоторые муниципальные служащие управления по общим вопросам, юридического управления, специального сектора, отдела муниципального контроля имеют минимальный стаж работы на  муниципальной службе, поэтому надбавки за выслугу лет, классный чин и надбавка за особые условия труда начислены  в минимальном размере;
 - наличием вакансий в структурных подразделениях Администрации города Когалыма.    </t>
  </si>
  <si>
    <t>2.6. Реализация переданных государственных полномочий по государственной регистрации актов гражданского состояния</t>
  </si>
  <si>
    <t>Экономия денежных средств сложилась в связи с проведением электронных торгов при заключении муниципальных контрактов на оказание услуг добровольного медицинского страхования и страхования жизни и имущества муниципальных служащих.  Экономия денежных средств сложилась
в связи тем, что некоторые муниципальные служащие отдела ЗАГС имеют не максимальный  стаж работы на  муниципальной службе, поэтому надбавки за выслугу лет, классный чин и надбавка за особые условия труда начислены  в соответствии с стажем работы на муниципальной службе.</t>
  </si>
  <si>
    <t>Подпрограмма 1 Содействие развитию жилищного строительства</t>
  </si>
  <si>
    <t>1.2.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t>
  </si>
  <si>
    <t>1.3. Строительство жилых домов на территории города Когалыма</t>
  </si>
  <si>
    <t>1.4. Приобретение жилья в целях полномочий органов местного самоуправления в сфере жилищных отношений</t>
  </si>
  <si>
    <t>1.5. Региональный проект «Обеспечение устойчивого сокращения непригодного для проживания жилищного фонда»</t>
  </si>
  <si>
    <t>2.1.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</si>
  <si>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 xml:space="preserve">По состоянию на 01.01.2020 в списке молодых семей, претендующих на получение меры государственной поддержки  по городу Когалыму состояло 19 семей, 4 семьи исключены из списка в связи с несоответствием требованиям, превышением одним из членов молодой семьи возраста 35 лет, 1 семья включена. В 2019 году в соответствии с условиями муниципальной программы   3 молодым семьям предоставлены меры государственной поддрежки. </t>
  </si>
  <si>
    <t>2.2.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</si>
  <si>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 xml:space="preserve">В списке претендующих на получение меры государственной поддержки  по городу Когалыму на 01.01.2020 состоят 11 человек, 1 исключен в связи со смертью. Перечислена субсидия на приобретение жилого помещения 1 ветерану боевых действий, числившемуся в списке изъявивших желание на получение субсидии в сумме 888 174,00 руб. В связи с постановкой на учет в качестве нуждающегося в улучшении жилищных условий и признанием участником мероприятия "Улучшение жилищных условий ветеранам великой отечественной войны" гражданина, относящегося к категории "житель блокадного Ленинграда"предоставлена единовременная денежной выплата для приобретения жилья в размере 2 319 121,00 руб. </t>
  </si>
  <si>
    <t>Подпрограмма 3 Организационное обеспечение деятельности структурных подразделений Администрации города Когалыма и казённых учреждений города Когалыма</t>
  </si>
  <si>
    <t>3.1. Обеспечение деятельности отдела архитектуры и градостроительства Администрации города Когалыма</t>
  </si>
  <si>
    <t>3.2. Обеспечение деятельности управления по жилищной политике Администрации города Когалыма</t>
  </si>
  <si>
    <t xml:space="preserve"> Отклонение от факта сложилось ввиду экономии по компенсации стоимости проезда к месту отпуска и обратно.</t>
  </si>
  <si>
    <t>Отклонение плана реализации денежных средств от факта сложилась ввиду того, что вновь принятые муниципальные служащие управления по жилищной политике Администрации города Когалыма не имеют  стажа муниципальной службы, в связи с чем надбавки за выслугу лет, классный чин и за особые условия труда начисляются в минимальном размере.</t>
  </si>
  <si>
    <t>3.3. Обеспечение деятельности Муниципального казённого учреждения «Управление капитального строительства города Когалыма»</t>
  </si>
  <si>
    <t>Основной статьей неисполнения является заработная плата, начисление на заработную плату. Неисполнение образовалось за счет наличия вакансий, предоставления отпуска за свой счет, предоставлением листов нетрудоспособности.</t>
  </si>
  <si>
    <t>1.2 Организация и проведение экологической акции «Спасти и сохранить»</t>
  </si>
  <si>
    <t>1.3 Предупреждение и ликвидация несанкционированных свалок на территории города Когалыма</t>
  </si>
  <si>
    <t>1.4. Выполнение работ по актуализации Генеральной схемы санитарной очистки территории города Когалыма</t>
  </si>
  <si>
    <t>Заключен МК от 15.10.2019 №0187300013719000316 с ООО "ЯНЭНЕРГО" (г.Санкт-Петербург) на выполнение работ по актуализации Генеральной схемы санитарной очистки территории города Когалыма на сумму 1475,495т.р. Дата окончания исполнения контракта 30.09.2020.</t>
  </si>
  <si>
    <t>Подпрограмма 1 Регулирование качества окружающей среды в городе Когалыма</t>
  </si>
  <si>
    <t>Подпрограмма 2 Развитие системы обращения с отходами производства и потребления в городе Когалыме</t>
  </si>
  <si>
    <t>2.1. Обеспечение регулирования деятельности по обращению с отходами производства и потребления в городе Когалыме</t>
  </si>
  <si>
    <t>Отклонение от плана в том числе:
1. 235,9 тыс. руб - неисполнение субсидии возникло по статье оплата труда  произведена по фактически отработанному времени, согласно табеля учета рабочего времени.
 2. 71,0 тыс. руб.  - неисполнение субсидии по статье  прочие выплаты возникло  в связи с оплатой на льготный проезд к месту отпуска и обратно по факту предоставления отчетных документов.
3. 75,7 тыс. руб. - неисполнение субсидии по статье начисления на оплату труда возникло в связи с оплатой  по фактически отработанному времени, согласно табеля учета рабочего времени, соответственно начисленной заработной плате.
4. 90,7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248,2 тыс. руб. -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54,3  тыс. руб. - неисполнение субсидии по статье оплата услуг по содержанию имущества 
7. 599,3 тыс. руб.  – неисполнение субсидии по статье прочие работы, услуги
8. 164,0 тыс. руб.-  неисполнение субсидии по статье на приобретение техники малой механизации, закупка находится в стадии рассмотрения заявок.
9. 689,1 тыс. руб. – неисполнение субсидии по статье приобретение мат. запасов
10. 67,2 тыс.руб.- неисполнение по статье расходов прочие расходы в связи с оплатой гос.  пошлины за специальное разрешение на движение тяжеловесных и крупногабаритных грузов на основании поданной служебной записки.</t>
  </si>
  <si>
    <t>1.5. Основное мероприятие "Региональный проект "Успех каждого ребенка"</t>
  </si>
  <si>
    <t>3.4. Основное мероприятие "Региональный проект "Социальная активность"</t>
  </si>
  <si>
    <t>4.1. Основное мероприятие "Финансовое обеспечение полномочий управления образования и ресурсного центра"</t>
  </si>
  <si>
    <t>4.5. Основное мероприятие "Региональный проект "Содействие занятости женцщин - создание условий дошкольного образования для детей в возрасте до 3-х лет"</t>
  </si>
  <si>
    <t>4.3. Основное мероприятие " Оснащение материально - технической базы образовательных организаций и учреждений в соответствии с современными требованиями"</t>
  </si>
  <si>
    <t xml:space="preserve">Ежемесячное содержание 14 образовательных учреждений (школы, детские сады). Экономия расходов 7 796,6 тыс. руб. по фактически предоставленным счетам на содержание учреждения, заработной плате (согласно фактического начисления), страховым взносам (имеются больничные листы сотрудников).
</t>
  </si>
  <si>
    <t>3.2. Основное мероприятие "Создание условий для повышения уровня потенциала и созидательной активности молодёжи"</t>
  </si>
  <si>
    <t>В целях исполнения мероприятия были организованы выезды учащихся и сопровождающих на окружные олимпиады, конференции, слёты, учебно-полевые сборы, проведение городских мероприятий, выплата премий победителям олимпиад, гранта «Лучший ученик общеобразовательной школы». Экономия денежных средств в размере 180,8 тыс. рублей, в связи с оплатой по фактически выставленным счетам. Проведены мероприятия по поддержке педагогических работников, а именно выплата грантов Главы города, поощрение победителей профессиональных конкурсов. Также, в рамках проекта "Формула успеха" учащиеся и педагоги МАОУ "Средняя школа №8" участвуют в семинарах, проходят курсы повышения квалификации, участвуют в конференциях, в  авторизированных семинарах IBO в учебных заведениях страны и за рубежом, обучаются английскому языку. Учреждение проводит оснащение техническими средствами (компьютеры, проекторы, ноутбуки и мультимедийные доски и др.). Приобретение ученической мебели для кабинетов.</t>
  </si>
  <si>
    <r>
      <rPr>
        <sz val="13"/>
        <rFont val="Times New Roman"/>
        <family val="1"/>
        <charset val="204"/>
      </rPr>
      <t>В рамках мероприятия осуществляется содержание учреждения дополнительного образования МАУ "Детская школа искусств", экономия денежных средств (371,6 тыс. рублей) сложилась согласно фактически выставленным счетам на оплату за услуги, а также по оплате труда сотрудников за фактически отработанное время.</t>
    </r>
    <r>
      <rPr>
        <sz val="13"/>
        <color rgb="FFFF0000"/>
        <rFont val="Times New Roman"/>
        <family val="1"/>
        <charset val="204"/>
      </rPr>
      <t xml:space="preserve">
</t>
    </r>
  </si>
  <si>
    <t xml:space="preserve">Средства были использованы для организации и проведения городских мероприятий, участия в окружных мероприятиях в сфере работы с молодёжью с общим охватом участников более 3000 человек. </t>
  </si>
  <si>
    <r>
      <rPr>
        <sz val="13"/>
        <rFont val="Times New Roman"/>
        <family val="1"/>
        <charset val="204"/>
      </rPr>
      <t xml:space="preserve">Средства были использованы на поддержание авиа-ракетомодельного клуба «Авиатор», приобретены бесколлекторные двигатели, регуляторы, рулевые машинки, аккумуляторы, приёмники, эпоксидная смола, клей, бальзы, стеклоткань, фанера, проволока, угольная полоса, угольный профиль, винт воздушный.  </t>
    </r>
    <r>
      <rPr>
        <sz val="13"/>
        <color rgb="FFFF0000"/>
        <rFont val="Times New Roman"/>
        <family val="1"/>
        <charset val="204"/>
      </rPr>
      <t xml:space="preserve">
</t>
    </r>
    <r>
      <rPr>
        <sz val="13"/>
        <rFont val="Times New Roman"/>
        <family val="1"/>
        <charset val="204"/>
      </rPr>
      <t>Также организованы мероприятия, соревнования, волонтерские проекты, фестивали и т.д.</t>
    </r>
  </si>
  <si>
    <t>В рамках мероприятия проведены 225 мероприятий добровольческого характера с участием жителей города Когалыма, предполагающих безвозмездное и добровольное проявление социальной активности. Численность граждан, вовлеченных в добровольческую деятельность составила 9 485 человек. 
Также, средства мероприятия идут на ежемесячное содержание МАУ "Дом детского творчества". Экономия денежных средств сложилась в результате оплаты льготного проезда работников, в связи с выходом на пенсию согласно фактической потребности учреждения в выплате.</t>
  </si>
  <si>
    <t>В рамках данного мерпориятия осуществляется финансовое содержание сотрудников управления образования Администрации города Когалыма, а также финансовое и организационно - методическое сопровождение по исполнению МАУ "Информационно - ресурсный центр города Когалыма" муниципального задания на оказание муниципальных услуг, оснащение материально - технической базы. Экономия плановых ассигнований 764,5 тысяч рублей - согласно фактически начисленной заработной платы, оплата льготного проезда, санаторно-курортное лечение.</t>
  </si>
  <si>
    <t>В рамках мероприятия предусмотрено проведение ремонтных работ в образовательных учреждениях. Оплата согласно актов выполненных работ. 
Кроме этого, за счет средств мероприятия организовано питание учащихся в образовательных организациях. Экономия сложилась в связи с наличием актированных дней.</t>
  </si>
  <si>
    <t>В 2019 году в рамках мероприятия осуществлен ремонт и покарска фасадов зданий МАОУ "Средняя школа №6" и МАОУ "Средняя школа №7".
Также, в октябре 2019 года заключен контракт на выполнение проектно-изыскательских работ на строительство объекта "Музыкальная школа в городе Когалыме": 
- цена контракта 15 125,62 тыс. руб., из них в 2019 году оплачено по контракту 5 212,02 тыс. руб. 
- срок окончания выполнения работ 31.05.2020.</t>
  </si>
  <si>
    <t xml:space="preserve">
В 2018 году начато строительство Детского сада на 320 мест в 8 мкр. На 1 января 2020 года произведено подключение инжененрных сетей объекта к общегородским сетям (тепловые сети, водовод, канализация), выполнена забивка свай, завершены работы по монтажу фундамента, выполнены работы по монтажу стен подвального этажа, бетонированию лестничных клеток цокольного этажа, ведутся работы по монтажу плиты перекрытия подвального этажа и т.д. Низкое освоение денежных средств обусловлено, срывом сроков выполнения работ подрядной организацией, соответственно и срывом сроков оплаты по договорам. Срок сдачи объекта в эксплуатацию - ноябрь 2020 года.</t>
  </si>
  <si>
    <t>В целях обеспечения доступа маломобильных групп населения в 2019 году заключены 2 муниципальных контракта:
1) с ООО "УПТК" на сумму 73,98 тыс. рублей на выполнение работ по разборке тротуаров и дорожек из плит с их отноской и укладкой в штабель, разборка покрытий и оснований, устройство полос перед крыльцом главного входа до автостоянки из тактильной плитки, разметка проезжей части сплошной линии шириной 0,1 м, установка одностоечных дорожных знаков и информационной мнемосхемы на сборном железобетонном фундаменте и асбестоцементных стойках, монтаж звукового оповещения на улице, установка комплекта тревожной кнопки, система вызова персонала, оповещатель комбинированный звуковой.                                                                                             
2) с ООО "КРУСТ" на сумму 56,02 тыс. рублей на выполнение работ по изготовлению тактильных мнемосхем и тактильной таблички. Денежные средства освоены в полном объеме.</t>
  </si>
  <si>
    <t>3.1. Региональный проект «Расширение доступа субъектов малого и среднего предпринимательства к финансовой поддержке, в том числе к льготному финансированию»</t>
  </si>
  <si>
    <t>В 2019 году в целях освещения деятельности Администрации города Когалыма осуществлялось ежемесячное производство и размещение заказных роликов в телевизионных эфирах.
Кроме этого, в рамках данного мерпориятия предусмотрено содержание муниципального казенного учреждения "Редакция газеты "Когалымский вестник". Экономия сложилась по оплате труда, командировочным расходам и фактическим затратам на коммунальные услуги.</t>
  </si>
  <si>
    <t>В 2019 году приобретны: костюмы татарские - 8 предметов, картины художника Г.С.Райшева - 8 единиц.
В рамках мероприятия предусмотрено содержание МБУ "Музейно - выставочный центр". Кассовый расход сложился меньше планового в связи с экономией по оплате труда и начислениям на заработную плату; по оплате за коммунальные услуги; за содержание здания; услуги связи.</t>
  </si>
  <si>
    <t>Денежные средства направлены на издание сборника Е.Ерпылевой. Тираж - 150 экземпляров. Для МБУ "Музейно - выставочный центр" приобретена коллекция русского костюма: сарафаны, рубахи, фартуки, платки, штаны-порты, головные уборы, жилеты, пояса - 27 единиц. Издан литературный сборник городского поэтического клуба "Вдохновение". Тираж - 1000 экземпляров.</t>
  </si>
  <si>
    <t>Организовано и проведено 90 культурно-массовых мероприятий, которые посетило 129 020 человек.
Состоялся конкурс на присуждение премии главы города Когалыма в сфере культуры и искусства. По итогам конкурса вручено 5 премий сотрудникам учреждений культуры.</t>
  </si>
  <si>
    <t>3.1. Реализация единой государственной политики в сфере культуры и архивного дела</t>
  </si>
  <si>
    <t>???</t>
  </si>
  <si>
    <t>Общее количество меропр.</t>
  </si>
  <si>
    <t>Заключен муниципальный контракт №0187300013719000162 от 02.07.2019 на выполнение работ по инженерным изысканиям и разработке проектно-сметной документации на строительство объекта на сумму 2 499,06 тыс.руб. Срок исполнения работ 27.11.2019. Работы проведены с нарушением сроков, предусмотренных контрактом.
26.12.2019 в адрес исполнителя направлена претензия №1 (письмо МУ "УКС города Когалыма" от 26.12.2019 №30-исх-2116) об уплате неустойки.
2) 11.11.2019 заключен договор №30/2019 с ООО "Росинжтранспроект" на оказание услуг по проведению государственной историко-культурной экспертизы по объекту на сумму 150,00 тыс.руб. Работы выполнены и оплачены в полном объеме.</t>
  </si>
  <si>
    <t>1. Контракт №88Д от 22.11.2018 стоимостью работ 30 000,00 тыс. руб. на реконструкцю объекта: "Главный канализационный коллектор Восточной промзоны КНС-7-КНС3- КГ (К-49)" (в том числе ПИР) (кассовые расходы на 01.01.2019 составили 15 000,00 тыс. руб.). Срок окончания работ 25.12.2019. Работы выполнены и оплачены в полном объеме.
2. Контракт №42Д от 15.03.2019 стоимостью 18 400,00 тыс. руб. на реконструкцию объекта: "Главный канализационный коллектор Восточной промзоны КНС-7-КНС3-КГ (К-49)"  2 этап. Срок окончания работ 25.12.2019. Работы выполнены и оплачены в полном объеме.
3. Исполнение контракта 19С от 21.06.2019 на выполнение проектно-изыскательских работ по объекту: "Реконструкция участка ВЛ 35КВ ПП-35КВ "Аэропорт" ПС №35". Стоимость работ по контракту 4 307,39 тыс. руб., срок выполнение работ 28.02.2020. В отчетном периоде (2019 г.) произведена оплата - 1 367,43 тыс.руб.
4. Контракт №06-2031 от 29.08.2019 на выполнение проектно-изыскательских работ по объекту: "Водовод от ТК-9 до водопроводной камеры ВК-6". Цена контракта 5 078,27 тыс. руб.Сроки выполнения работ по 16.07.2020. В отчетном периоде (2019 г.) произведена оплата - 1 489,31 тыс.руб.
5. Контракт №06-2022 от 29.08.2019 на выполнение проектно-изыскательских работ по объекту: "Газопровод по ул.Береговой от узла №169". Цена контракта 5 513,76 тыс. руб.Сроки выполнения работ по 16.07.2020. В отчетном периоде (2019 г.) произведена оплата - 1 123,53 тыс.руб.
Бюджетные ассигнования, выделенные на 2019 год не освоены в полном объеме по причине передачи Администрацией города Когалыма контрактов со сроками исполнения работ в 2020 году.</t>
  </si>
  <si>
    <r>
      <t xml:space="preserve">В рамках мероприятия предусмотрена:
</t>
    </r>
    <r>
      <rPr>
        <b/>
        <sz val="11"/>
        <rFont val="Times New Roman"/>
        <family val="1"/>
        <charset val="204"/>
      </rPr>
      <t xml:space="preserve">1) Организация временного трудоустройства несовершеннолетних граждан в возрасте от 14 до 18 лет в свободное от учёбы время. </t>
    </r>
    <r>
      <rPr>
        <sz val="11"/>
        <rFont val="Times New Roman"/>
        <family val="1"/>
        <charset val="204"/>
      </rPr>
      <t xml:space="preserve">Согласно технического задания на 2019 год трудоустройство несовершеннолетних граждан было предусмотрено с июня месяца. Заключен договор №44 от 26.04.2019  между МАУ "МКЦ "Феникс" с КУ "Когалымский центр занятости населения". В МАУ "МКЦ "Феникс" поступило 12 заявок от учреждений города Когалыма о необходимом количестве работников для участия в данном мероприятии, заключено 12 договоров о совместной деятельности. С несовершеннолетними гражданами (по должности подсобный рабочий) заключено 614 срочных трудовых договоров. 
</t>
    </r>
    <r>
      <rPr>
        <b/>
        <sz val="11"/>
        <rFont val="Times New Roman"/>
        <family val="1"/>
        <charset val="204"/>
      </rPr>
      <t>2)</t>
    </r>
    <r>
      <rPr>
        <sz val="11"/>
        <rFont val="Times New Roman"/>
        <family val="1"/>
        <charset val="204"/>
      </rPr>
      <t xml:space="preserve"> </t>
    </r>
    <r>
      <rPr>
        <b/>
        <sz val="11"/>
        <rFont val="Times New Roman"/>
        <family val="1"/>
        <charset val="204"/>
      </rPr>
      <t xml:space="preserve">Организация временного трудоустройства несовершеннолетних граждан в возрасте от 14 до 18 лет в течение учебного года.   
</t>
    </r>
    <r>
      <rPr>
        <sz val="11"/>
        <rFont val="Times New Roman"/>
        <family val="1"/>
        <charset val="204"/>
      </rPr>
      <t xml:space="preserve">Согласно технического задания на 2019 год трудоустройство несовершеннолетних граждан было предусмотрено с февраля месяца.                        
С несовершеннолетними гражданами (по должности подсобный рабочий) заключено 110 срочных трудовых договоров. Денежные средства были выплачены несовершеннолетним гражданам по факту отработанного времени. 
</t>
    </r>
    <r>
      <rPr>
        <b/>
        <sz val="11"/>
        <rFont val="Times New Roman"/>
        <family val="1"/>
        <charset val="204"/>
      </rPr>
      <t xml:space="preserve">3) Организация проведения оплачиваемых общественных работ для не занятых трудовой деятельностью и безработных граждан. </t>
    </r>
    <r>
      <rPr>
        <sz val="11"/>
        <rFont val="Times New Roman"/>
        <family val="1"/>
        <charset val="204"/>
      </rPr>
      <t>В соответствии с техническим заданием были запланированы к трудоустройству 91 человек, по факту трудоустроено 77 человек. 
Неосвоение денежных средств автономного округа в размере 168,6 тыс. рублей обусловлено длительным периодом подбора (отбора) граждан для трудоустройства в дошкольные учреждения (запрос справки об отсутствии судимости и прохождение гражданином мед.осмотра), а также, по факту отработанного рабочего времени трудоустроенными гражданами. 
Денежные средства бюджета города Когалыма освоены не в полном объеме также по причине оплаты труда за фактически отработанное время, по оплате за прохождение мед. комиссий, а также в связи с экономией по заключенным договорам на приобретение бейсболок, жилетов сигнальных, мягкого инвентаря и т.д.</t>
    </r>
  </si>
  <si>
    <t>В 2019 году по итогам проведения аукционов в электронной форме приобретено 7 жилых помещений на вторичном рынке жилья и 7 жилых помещений во вновь возведённом многоквартирном жилом доме. 
Процент обеспечения детей-сирот жилыми помещениями составил 93% от 15 нуждающихся в 2019 году (с учётом задолженности 2017-2018 г.г.), реализовано 27 648,93 тыс. рублей (средства бюджета ХМАО - Югры – 24 102,76 тыс. рублей, средства федерального бюджета – 745,45 тыс. рублей, средства бюджета города Когалыма - 2 800,73 тыс. рублей).
Не исполнены обязательства Администрацией города Когалыма по обеспечению жилым помещением 1 человек (право обеспечения в 2019 году) вследствие признания объявленных аукционов несостоявшимися по причине отсутствия участников.</t>
  </si>
  <si>
    <r>
      <t>В целях оказания мер социальной поддержки</t>
    </r>
    <r>
      <rPr>
        <b/>
        <sz val="13"/>
        <rFont val="Times New Roman"/>
        <family val="1"/>
        <charset val="204"/>
      </rPr>
      <t xml:space="preserve"> в сфере здравоохранения </t>
    </r>
    <r>
      <rPr>
        <sz val="13"/>
        <rFont val="Times New Roman"/>
        <family val="1"/>
        <charset val="204"/>
      </rPr>
      <t xml:space="preserve">предусмотрена выплата по 500,0 тыс. рублей приглашенным врачам специалистам по ходатайству главного врача БУ ХМАО - Югры "Когалымская городская больница". Всего в 2019 году 3 врача специалиста были обеспечены вылатой. Неисполнение  денежных средств в размере 600,0 тыс. рублей. 
</t>
    </r>
    <r>
      <rPr>
        <b/>
        <sz val="13"/>
        <rFont val="Times New Roman"/>
        <family val="1"/>
        <charset val="204"/>
      </rPr>
      <t>В сфере образования</t>
    </r>
    <r>
      <rPr>
        <sz val="13"/>
        <rFont val="Times New Roman"/>
        <family val="1"/>
        <charset val="204"/>
      </rPr>
      <t xml:space="preserve"> в 2019 году педагогам была оказана поддержка на общую сумму 4 828,0 тыс. рублей. 10 педагогам выплачена единовременная выплата в размере 250,0 тыс. рублей на каждого, а также 30 педагогам была выплачена компенсационная выплата по съему жилья по 10,0 тыс. рублей. Остаток денежных средств составил 3 062,0 тыс. рублей.</t>
    </r>
  </si>
  <si>
    <t>МАУ "Информационно-ресурсный центр города Когалыма" приобретена подарочная продукция (цветы, сувенирная продукция, комплекты постельного белья) для юбиляров из числа ветеранов ВОВ. Сложившаяся экономия в размере 8,9 тыс. рублей возвращена в бюджет города Когалыма.</t>
  </si>
  <si>
    <t>В рамках мероприятия в 2019 году была проведена следующая работа:
- проведен конкурс социально - значимых проектов, направленных на развитие гражданских инициатив в городе Когалыме по результатам которого определены 2 получателя грантов: местная общественная национально-культурная организация азербайджанского народа «Достлуг» города Когалыма, проект «Праздник «Новруз-Байрам» и Когалымская городская общественная организация татаро-башкирское национально-культурное общество «НУР», проект «Праздник «Сабантуй»;
- проведены семинары, групповые консультаии по вопросам юридической поддержки НКО;
- обеспечено участие общественных организаций в мероприятиях регионального и федерального значения (гуманитраный форум "Страны регионов 60-параллели");
- содействие общественным организациям в проведении мероприятий;
- проведение круглых столов, форумов, мероприятий и т.д.
Экономия денежных средств бюджета города Когалыма в размере 27,7 тыс. рублей сложилась в результате заключения договора на меньшую сумму, чем предполагалось.</t>
  </si>
  <si>
    <t>В составе народной дружины, по состоянию на 31.12.2019 год 23 человека. Администрацией города Когалыма по итогам дежурств  в течение года, ежеквартально, членам народной дружины оказывалось материальное стимулирование.</t>
  </si>
  <si>
    <r>
      <rPr>
        <b/>
        <sz val="13"/>
        <rFont val="Times New Roman"/>
        <family val="1"/>
        <charset val="204"/>
      </rPr>
      <t>1.1.1. МКУ "УЖКХ г.Когалыма"</t>
    </r>
    <r>
      <rPr>
        <sz val="13"/>
        <rFont val="Times New Roman"/>
        <family val="1"/>
        <charset val="204"/>
      </rPr>
      <t xml:space="preserve">
работы по благоустройству дворовой территории выполнены, 10.10.2019 проведена общественная приемка
</t>
    </r>
    <r>
      <rPr>
        <b/>
        <sz val="13"/>
        <rFont val="Times New Roman"/>
        <family val="1"/>
        <charset val="204"/>
      </rPr>
      <t>1.1.2.1.ОАиГ Администрации г.Когалыма/МУ "УКС города Когалыма"</t>
    </r>
    <r>
      <rPr>
        <sz val="13"/>
        <rFont val="Times New Roman"/>
        <family val="1"/>
        <charset val="204"/>
      </rPr>
      <t xml:space="preserve">
Заключены следующие МК:
1. МК от 31.07.2019 №0187300013719000165 на выполнение работ по реконструкции объекта на сумму 39 943,63 тыс.руб. Окончание выполнения работ 27.09.2019. </t>
    </r>
    <r>
      <rPr>
        <sz val="13"/>
        <color rgb="FFFF0000"/>
        <rFont val="Times New Roman"/>
        <family val="1"/>
        <charset val="204"/>
      </rPr>
      <t xml:space="preserve">
</t>
    </r>
    <r>
      <rPr>
        <sz val="13"/>
        <rFont val="Times New Roman"/>
        <family val="1"/>
        <charset val="204"/>
      </rPr>
      <t>2. МК от 21.10.2019 №28/2019 на оформление тех.плана стоимостью услуг 225,9 тыс.руб., сроком оказания услуг по 31.10.2019.
3. Заключен МК на выполнение дополнительных работ на объекте на сумму 189,66 тыс.руб. Работы выполнены и оплачены в полном объеме.
Экономия денежных средств в сумме 12 437,58 тыс.руб. сложилась в результате дополнительного выделения средств ОБ и ФБ в декабре 2019 на реализацию мероприятия.</t>
    </r>
  </si>
  <si>
    <t>Неисполнение по заработной плате и начислениям на оплату труда в результате оплаты листов нетрудоспособности. В связи с тем, что премия по результатам работы за 2018 год была выплачена согласно отработанного времени.</t>
  </si>
  <si>
    <t>Заключен муниципальный контракт №01873000137190001750001 от 08,07,2019  на поставку самоспасателей для работников муниципальных учреждений с ООО "Лепесток". Цена контракта составила 404 583,08 рублей. Экономия составила 154 000,92 рублей. Товар в полном объеме поставлен 02.09.19г. с нарушениями условий контракта. Просрочка составила 26 дней. В адрес ООО "Лепесток" направлена претензия об уплате пени в размере 2 542,13 рублей. Контракт оплачен.</t>
  </si>
  <si>
    <t xml:space="preserve">Муниципальный контракт на оказание почтовых услуг (отправка постановлений по делу об административном правонарушении выявленным программно-техническим измерительным комплексом «Одиссей») на 2019 год был заключен в апреле 2019 года, по данному муниципальному контракту сложилась экономия, так как постановлений об административных правонарушениях фактически было меньше, чем запланировано. Муниципальный контракт предусматривает авансовую систему платежей. В связи со сложившейся экономией заключение муниципального контракта на 2020 год не требуется, в связи с чем предусмотренное финансирование из средств бюджета автономного округа оказалось невостребованным. 
Экономия также сложилась в результате конкурсных процедур (понижение НМЦК) по муниципальным контрактам:
1.  на оказание услуг связи по передаче данных программно-технического измерительного комплекса «Одиссей»;
2. на оказание услуг по техническому и эксплуатационному обслуживанию программно-технического измерительного комплекса «Одиссей»;
3. на оказание услуг по техническому сопровождению программного обеспечения программно-технического измерительного комплекса «Одиссей»;
4. на оказание услуг по техническому и эксплуатационному обслуживанию программно-технического измерительного комплекса «Одиссей».
</t>
  </si>
  <si>
    <t>Подпрограмма 1. Модернизация и развитие учреждений и организаций культуры</t>
  </si>
  <si>
    <t>В рамках данного мероприятия в 2019 году осуществлялось подключение и доступ библиотек города Когалыма к сети Интернет. Приобретено 2 559 штук печатных изданий для комплектования фонда, а также осуществлялось оказание информационных услуг (Консультант - Плюс), оформление периодических печатных изданий.
Кроме этого, в рамках данного мероприятия предусмотрено содержание МБУ "Централизованная библиотечная система". Экономия в размере 535,6 тыс. рублей сложилась по оплате труда, по услугам связи, коммунальным услугам, по затратам на содержание здания, по командировочным расходам, выплатам профсоюзным органам.</t>
  </si>
  <si>
    <t>С целью сохранения, возрождения и развития народных художественных промыслов и ремесел проведены День оленевода и Дни национальных культур. Общий охват участников – 20 237 человек.
В рамках Дня национальных культуры представители национально-культурных сообществ исполнили концертные номера, сотрудники музея провели творческие мастер-классы и организовали дегустацию национальных блюд.</t>
  </si>
  <si>
    <r>
      <rPr>
        <sz val="13"/>
        <color theme="1"/>
        <rFont val="Times New Roman"/>
        <family val="1"/>
        <charset val="204"/>
      </rPr>
      <t xml:space="preserve">На отчетную дату заключены следущие  муниципальные контракты:
1) муниципальный контракт 0187300013718000108 от 14.06.2018 на сумму 12 217,50 тыс. руб. на выполнение работ по инженерным изысканиям и корректировке проектной документации объекта. Срок выполнения работ был запранирован на </t>
    </r>
    <r>
      <rPr>
        <sz val="16"/>
        <color theme="1"/>
        <rFont val="Times New Roman"/>
        <family val="1"/>
        <charset val="204"/>
      </rPr>
      <t xml:space="preserve"> 31.10.2018 года.</t>
    </r>
    <r>
      <rPr>
        <sz val="13"/>
        <color theme="1"/>
        <rFont val="Times New Roman"/>
        <family val="1"/>
        <charset val="204"/>
      </rPr>
      <t xml:space="preserve"> Работы выполнены с нарушением сроков предусмотренных контрактом,  работы оплачены в полном объеме.
2) муниципальный контракт №0187300013717000085 от 27.06.2017 на строительство сетей тепловодоснабжения (13 этап), на 1 258,40 тыс. руб. расторгнут по решениям Арбитражного суда ХМАО-Югры и Восьмого апелляционного арбитражного суда г. Омск (Дело №А75-14096/2017)Однако подрядчиком подана кассационная жалоба в Арбитражный суд Западно-Сибирского округа, заседание назначено на 14.01.2020 года.</t>
    </r>
    <r>
      <rPr>
        <sz val="13"/>
        <color rgb="FFFF0000"/>
        <rFont val="Times New Roman"/>
        <family val="1"/>
        <charset val="204"/>
      </rPr>
      <t xml:space="preserve">
</t>
    </r>
    <r>
      <rPr>
        <sz val="13"/>
        <color theme="1"/>
        <rFont val="Times New Roman"/>
        <family val="1"/>
        <charset val="204"/>
      </rPr>
      <t>3) муниципальный контракт № 0187300013719000168 от 08.07.2019 по строительству объекта "Магистральные и внутриквартальные инженерные сети застройки жилыми домами поселка Пионерный г.Когалыма (Этап:участок сетей тепловодоснажения "тепловая камера ТК-20/1-тепловая камера ТК-27) на сумму 21 203,99 тыс.руб.
Срок окончания работ 30.06.2020, из них 1 этап по 30.08.2019.
Работы выполнены в объеме с нарушением сроков предусмотренных контрактом, на отчетную дату направленна заявка в Департамент строительства ХМАО-Югры.</t>
    </r>
    <r>
      <rPr>
        <sz val="13"/>
        <color rgb="FFFF0000"/>
        <rFont val="Times New Roman"/>
        <family val="1"/>
        <charset val="204"/>
      </rPr>
      <t xml:space="preserve">
</t>
    </r>
    <r>
      <rPr>
        <sz val="13"/>
        <color theme="1"/>
        <rFont val="Times New Roman"/>
        <family val="1"/>
        <charset val="204"/>
      </rPr>
      <t xml:space="preserve">4) заключен м/к №0187300013719000152 от 02.07.2019 по строительству объекта «Магистральные и внутриквартальные инженерные сети застройки жилыми домами поселка Пионерный города Когалыма (Этап: участок сети водоснабжения "тепловая камера ТК-8 - колодец К1 - 13")» на сумму 5 759,80 тыс.руб.
Срок окончания работ 30.08.2019.
Работы выполнены и оплачены в полном объеме. </t>
    </r>
  </si>
  <si>
    <t>1.5. Реализация инициатив граждан, способствующих развитию учреждений культуры</t>
  </si>
  <si>
    <t>Экономия средств сложилась в результате оплаты за приобретение основных средств, оплаты командировочных расходов  оплаты транспортных расходов, оплаты за приобретение материальных запасов меньше запланированных сумм.</t>
  </si>
  <si>
    <t>Средства мероприятия идут на организацию летней оздоровительной кампании, приобретение путевок в лагеря отдыха, организацию работы пришкольных лагерей, туристический поход и экспедицию с участием обучающихся. Лагерь труда и отдыха для подростков с организацией двухразового горячего питания, досуговой деятельности (спортивные мероприятия, экскурсии, квесты и т.д.) - "Трудовое лето - 2019". Всего за весенние, летние и осенние каникулы в пришкольных лагерях отдохнуло 2 463 ребёнка, в выездных - 427 ребёнка.  
Кроме этого, в 2019 году организована работа 15 досуговых площадок (5 площадок ежемесячно) с общим охватом участников - 4 261 человек. На площадках организована досуговая деятельность: игры, соревнования, конкурсы, викторины. В рамках дней семейного отдыха организована развлекательно - игровая программа с участием сказочных персонажей и ростовых кукол. Охват участников - 600 человек. 
Экономия денежных средств бюджета города Когалыма 962,9 тыс. рублей (согласно фактической оплаты счетов по детодням питания, а также расходы на организацию оздоровительной кампании ).</t>
  </si>
  <si>
    <r>
      <rPr>
        <sz val="13"/>
        <rFont val="Times New Roman"/>
        <family val="1"/>
        <charset val="204"/>
      </rPr>
      <t>Организован выезд учащихся и сопровождающих МАУ «ДДТ» и МАУ «ДШИ» на окружные конкурсы, фестивали. Проведение туристического слета "Школа безопасности". Экономия в размере 48,5 тыс. рублей, согласно фактическим расходам.</t>
    </r>
    <r>
      <rPr>
        <sz val="13"/>
        <color rgb="FFFF0000"/>
        <rFont val="Times New Roman"/>
        <family val="1"/>
        <charset val="204"/>
      </rPr>
      <t xml:space="preserve">
</t>
    </r>
    <r>
      <rPr>
        <sz val="13"/>
        <rFont val="Times New Roman"/>
        <family val="1"/>
        <charset val="204"/>
      </rPr>
      <t>В целях финансового обеспечения затрат в связи с выполнением муниципальной услуги "Реализация дополнительных общеразвивающих программ" выплачена субсидия немуниципальной организации в размере 170,0 тыс. рублей 
(ИП Мирсаяпов Ф.Р.  Школа моделизма и роботехники StartJunior).</t>
    </r>
    <r>
      <rPr>
        <sz val="13"/>
        <color rgb="FFFF0000"/>
        <rFont val="Times New Roman"/>
        <family val="1"/>
        <charset val="204"/>
      </rPr>
      <t xml:space="preserve">
</t>
    </r>
    <r>
      <rPr>
        <sz val="13"/>
        <rFont val="Times New Roman"/>
        <family val="1"/>
        <charset val="204"/>
      </rPr>
      <t>МАУ "Информационно - ресурсный центр города Когалыма" перечислены денежные средства, как уполномоченной организацией, организациям - поставщикам образовательных услуг дополнительного образования по сертификатам дополнительного образования.</t>
    </r>
    <r>
      <rPr>
        <sz val="13"/>
        <color rgb="FFFF0000"/>
        <rFont val="Times New Roman"/>
        <family val="1"/>
        <charset val="204"/>
      </rPr>
      <t xml:space="preserve"> </t>
    </r>
    <r>
      <rPr>
        <sz val="13"/>
        <rFont val="Times New Roman"/>
        <family val="1"/>
        <charset val="204"/>
      </rPr>
      <t>Экономия плановых ассигнований в размере    2 555,2 тыс. рублей сложилась связи с тем, что финансирование производится в соответствии с заявкой уполномоченной организации на основании счетов поставщиков образовательных услуг.</t>
    </r>
  </si>
  <si>
    <t xml:space="preserve">Неисполнение денежных средств сложилось ввиду невозможности проведения инженерных изысканий из-за снежного покрова.    
Денежные средства направлены на новые проекты планировки и межевания территории, внесение изменений в существующие, внесение изменений в правила землепользования и застройки, внесение изменений в генеральный план города.
Заключены муниципальные контракты на оказание услуг:
- по подготовке и корректировке проектов планировки и межевания территорий города Когалыма;
- по подготовке проектов внесения изменений в генеральный план города Когалыма и правила землепользования и застройки территории города Когалыма. 
 </t>
  </si>
  <si>
    <t>Группа А</t>
  </si>
  <si>
    <t>Группа В</t>
  </si>
  <si>
    <t>Группа С</t>
  </si>
  <si>
    <t>1. Муниципальная программа «Развитие физической культуры и спорта в городе Когалыме»</t>
  </si>
  <si>
    <t>2. Муниципальная программа «Социально-экономическое развитие и инвестиции муниципального образования город Когалым»</t>
  </si>
  <si>
    <t>3. Муниципальная программа  «Развитие образования в городе Когалыме»</t>
  </si>
  <si>
    <t>4. Муниципальная программа «Формирование комфортной городской среды в городе Когалыме»</t>
  </si>
  <si>
    <t>5. Муниципальная программа «Экологическая безопасность города Когалыма»</t>
  </si>
  <si>
    <t>6. Муниципальная программа «Развитие жилищной сферы города Когалыма»</t>
  </si>
  <si>
    <t>7. Муниципальная программа «Развитие агропромышленного комплекса и рынков сельскохозяйственной продукции, сырья и продовольствия в городе Когалыме»</t>
  </si>
  <si>
    <t>8. Муниципальная программа «Культурное пространство города Когалыма»</t>
  </si>
  <si>
    <t>9. Муниципальная программа «Развитие транспортной системы города Когалыма»</t>
  </si>
  <si>
    <t>10. Муниципальная программа «Профилактика правонарушений и обеспечение отдельных прав граждан в городе Когалыме»</t>
  </si>
  <si>
    <t>11. Муниципальная программа «Управление муниципальным имуществом города Когалыма»</t>
  </si>
  <si>
    <t>12. Муниципальная программа «Развитие муниципальной службы и резерва управленческих кадров в городе Когалыме»</t>
  </si>
  <si>
    <t>13. Муниципальная программа «Содействие занятости населения города Когалыма»</t>
  </si>
  <si>
    <t>14. Муниципальная программа «Развитие жилищно-коммунального комплекса в городе Когалыме»</t>
  </si>
  <si>
    <t>15. Муниципальная программа «Содержание объектов городского хозяйства и инженерной инфраструктуры в городе Когалыме»</t>
  </si>
  <si>
    <t>16. Муниципальная программа «Социальное и демографическое развитие города Когалыма»</t>
  </si>
  <si>
    <t>17. Муниципальная программа «Укрепление межнационального и межконфессионального согласия, профилактика экстремизма и терроризма в городе Когалыме»</t>
  </si>
  <si>
    <t>18. Муниципальная программа «Управление муниципальными финансами в городе Когалыме»</t>
  </si>
  <si>
    <r>
      <t>19. Муниципальная программа «Доступная среда города Когалыма</t>
    </r>
    <r>
      <rPr>
        <sz val="13"/>
        <rFont val="Times New Roman"/>
        <family val="1"/>
        <charset val="204"/>
      </rPr>
      <t>»</t>
    </r>
  </si>
  <si>
    <t>20. Муниципальная программа «Безопасность жизнедеятельности населения города Когалыма»</t>
  </si>
  <si>
    <t>21. Муниципальная программа «Развитие институтов гражданского общества города Когалыма»</t>
  </si>
  <si>
    <t>В рамках данного мероприятия предусматривалось строительство двух 3-х этажных жилых домов  в левобережной части города по ул. Комсомольской общей площадью квартир 2,46 тыс. кв.м. 
Строительство объектов не осуществлялось.
В связи с нарушением подрядчиком сроков выполнения работ по контракту КОГ-3/18 от 10.07.2018, заказчиком произведено расторжение контракта в одностороннем порядке. Ведется претензионная исковая работа по удержанию ранее выплаченного аванса.
На средства, выделенные на внутридомовые работы на объектах, контракты не заключались в виду не исполнения работ на объектах  подрядной организацией по ранее заключенным за счет средств по Соглашению на 2018 год контрактам №КОГ-3/18 и №КОГ-4/18 от 10.07.2018, и их дальнейшего расторжения заказчиком в одностороннем порядке.</t>
  </si>
  <si>
    <t xml:space="preserve">В рамках реализации программы в 2019 году проведены электронные аукционы на приобретение в собственность муниципального образования город Когалым жилых помещений, по результатам которых были заключены муниципальные контракты на приобретение 116 квартир, общей площадью 5 703,1 кв.м.
Неисполнение денежных средств связано:
- с неисполнением застройщиком обязательств по передаче жилых помещений в собственность муниципального образования город Когалым в срок, установленный муниципальными контрактами;
- с отсутствием заявок на участие в электронных аукционах, размещенных в декабре 2019 года на приобретение 17 жилых помещений в введенных в эксплуатацию многоквартирных домах. 
Таким образом, в рамках реализации мероприятий в отчетном году оформлены в собственность муниципального образования город Когалым 44 квартиры общей площадью 2 364,8 кв.м. Оформление права собственности на оставшиеся 72 квартиры, общей площадью 3 338,3 кв.м. запланировано в первом квартале 2020 года.
</t>
  </si>
  <si>
    <t>В 2019 году в рамках мероприятия осуществлялось:
- строительство объекта "Региональный центр спортивной подготовки в городе Когалыме". В 2019 году проведены проектно - изыскательсткие работы в рамках заключенных контрактов. Работы оплачены в полном объеме. Функции заказчика переданы Государственному казенному учреждению ХМАО-Югры "Управление капитального строительства".
- реконструкция здания расположенного по адресу: ул. Набережная, 59, под размещение спортивного комплекса (в том числе проектно - изыскательские работы). В 2019 году исполнены контраткы на проведение проектных работ, заключенных в 2018 году, в рамках финансирования 2019 года выполнена реконструкция крыши здания. Общая площадь здания 868,9 кв. м. Мощность объекта 40 мест. 
- устройство спортивной площадки "Воркаут" на территории МАУ "СШ "Дворец спорта". 
Сумма контракта составила 3 500,0 тыс. рублей, работы выполнены в полном объеме.</t>
  </si>
  <si>
    <t>Экономия сложилась в результате заключения договора о предоставлении статистических сборников на меньшую сумму.
Неполное освоение денежных средств связано с тем, что заработная плата и начисления на выплаты по оплате труда произведены  за фактически отработанное время.</t>
  </si>
  <si>
    <t>В МАУ "КДК "АРТ - Праздник" приобретены: сценические костюмы - 7 шт., мебель для гостиной ДК "Сибирь"; компьютерная техника - монитор - 1 шт., ноутбук - 1 шт.; световая техника (вращающаяся голова); студийный монитор - 1 шт. В МБУ "Отклонение - 5,307 тыс. руб. - экономия по приобретению мебели в ДК "Сибирь".
В рамках пятистороннего соглашения, здание кино-концертного комплекса «Янтарь» реконструировано под Филиал Государственного академического Малого театра России».</t>
  </si>
  <si>
    <t xml:space="preserve">Оплата электроэнергии произведена по факту на основании представленных счетов. Экономия денежных средств обусловлена потребленным объемом электроэнергии, который ниже расчётного.
</t>
  </si>
  <si>
    <t>Оплата за оказанные ритуальные услуги произведена согласно выставленным счетам-фактурам. Фактическое количество оказанных услуг меньше прогнозируемого по смете.</t>
  </si>
  <si>
    <t>Всего МАУ "МФЦ г. Когалыма" на 01.01.2020  было оказано 51 601 услуга, проведено 11 032 консультации. 
Неполное освоение денежных средств по выплате заработной платы и начислениям на выплаты по оплате труда (произведены за фактически отработанное время).</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</si>
</sst>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0_ ;[Red]\-#,##0.0\ "/>
    <numFmt numFmtId="165" formatCode="#,##0.0"/>
    <numFmt numFmtId="166" formatCode="0.0"/>
    <numFmt numFmtId="167" formatCode="_(* #,##0.0_);_(* \(#,##0.0\);_(* &quot;-&quot;??_);_(@_)"/>
    <numFmt numFmtId="168" formatCode="#,##0.00\ _₽"/>
    <numFmt numFmtId="169" formatCode="_-* #,##0.0\ _₽_-;\-* #,##0.0\ _₽_-;_-* &quot;-&quot;??\ _₽_-;_-@_-"/>
    <numFmt numFmtId="170" formatCode="#,##0.0\ _₽"/>
    <numFmt numFmtId="171" formatCode="_-* #,##0.0\ _₽_-;\-* #,##0.0\ _₽_-;_-* &quot;-&quot;?\ _₽_-;_-@_-"/>
  </numFmts>
  <fonts count="35" x14ac:knownFonts="1">
    <font>
      <sz val="11"/>
      <color theme="1"/>
      <name val="Calibri"/>
      <family val="2"/>
      <scheme val="minor"/>
    </font>
    <font>
      <sz val="11"/>
      <color theme="1"/>
      <name val="Calibri"/>
      <family val="2"/>
      <scheme val="minor"/>
    </font>
    <font>
      <sz val="13"/>
      <name val="Times New Roman"/>
      <family val="1"/>
      <charset val="204"/>
    </font>
    <font>
      <b/>
      <sz val="13"/>
      <color theme="1"/>
      <name val="Times New Roman"/>
      <family val="1"/>
      <charset val="204"/>
    </font>
    <font>
      <b/>
      <sz val="13"/>
      <name val="Times New Roman"/>
      <family val="1"/>
      <charset val="204"/>
    </font>
    <font>
      <sz val="13"/>
      <color rgb="FFFF0000"/>
      <name val="Times New Roman"/>
      <family val="1"/>
      <charset val="204"/>
    </font>
    <font>
      <sz val="10"/>
      <name val="Arial"/>
      <family val="2"/>
      <charset val="204"/>
    </font>
    <font>
      <sz val="13"/>
      <color theme="1"/>
      <name val="Times New Roman"/>
      <family val="1"/>
      <charset val="204"/>
    </font>
    <font>
      <sz val="10"/>
      <color theme="1"/>
      <name val="Calibri"/>
      <family val="2"/>
      <scheme val="minor"/>
    </font>
    <font>
      <b/>
      <sz val="13"/>
      <color rgb="FFFF0000"/>
      <name val="Times New Roman"/>
      <family val="1"/>
      <charset val="204"/>
    </font>
    <font>
      <sz val="11"/>
      <color rgb="FFFF0000"/>
      <name val="Calibri"/>
      <family val="2"/>
      <scheme val="minor"/>
    </font>
    <font>
      <sz val="14"/>
      <color theme="1"/>
      <name val="Calibri"/>
      <family val="2"/>
      <scheme val="minor"/>
    </font>
    <font>
      <sz val="13"/>
      <color theme="1"/>
      <name val="Calibri"/>
      <family val="2"/>
      <scheme val="minor"/>
    </font>
    <font>
      <sz val="13"/>
      <color rgb="FFFF0000"/>
      <name val="Calibri"/>
      <family val="2"/>
      <scheme val="minor"/>
    </font>
    <font>
      <sz val="13"/>
      <name val="Calibri"/>
      <family val="2"/>
      <scheme val="minor"/>
    </font>
    <font>
      <sz val="13"/>
      <color theme="9" tint="-0.249977111117893"/>
      <name val="Calibri"/>
      <family val="2"/>
      <scheme val="minor"/>
    </font>
    <font>
      <sz val="11"/>
      <color theme="9" tint="-0.249977111117893"/>
      <name val="Calibri"/>
      <family val="2"/>
      <scheme val="minor"/>
    </font>
    <font>
      <sz val="13"/>
      <color theme="6" tint="0.79998168889431442"/>
      <name val="Calibri"/>
      <family val="2"/>
      <scheme val="minor"/>
    </font>
    <font>
      <b/>
      <sz val="13"/>
      <color rgb="FFFF0000"/>
      <name val="Calibri"/>
      <family val="2"/>
      <scheme val="minor"/>
    </font>
    <font>
      <b/>
      <sz val="11"/>
      <color rgb="FFFF0000"/>
      <name val="Calibri"/>
      <family val="2"/>
      <scheme val="minor"/>
    </font>
    <font>
      <b/>
      <sz val="13"/>
      <color theme="1"/>
      <name val="Calibri"/>
      <family val="2"/>
      <scheme val="minor"/>
    </font>
    <font>
      <b/>
      <sz val="11"/>
      <color theme="1"/>
      <name val="Calibri"/>
      <family val="2"/>
      <scheme val="minor"/>
    </font>
    <font>
      <b/>
      <sz val="13"/>
      <name val="Calibri"/>
      <family val="2"/>
      <scheme val="minor"/>
    </font>
    <font>
      <b/>
      <sz val="18"/>
      <color rgb="FFFF0000"/>
      <name val="Calibri"/>
      <family val="2"/>
      <charset val="204"/>
      <scheme val="minor"/>
    </font>
    <font>
      <b/>
      <sz val="14"/>
      <color theme="1"/>
      <name val="Calibri"/>
      <family val="2"/>
      <charset val="204"/>
      <scheme val="minor"/>
    </font>
    <font>
      <i/>
      <sz val="13"/>
      <color rgb="FFFF0000"/>
      <name val="Times New Roman"/>
      <family val="1"/>
      <charset val="204"/>
    </font>
    <font>
      <sz val="11"/>
      <name val="Calibri"/>
      <family val="2"/>
      <scheme val="minor"/>
    </font>
    <font>
      <sz val="14"/>
      <name val="Times New Roman"/>
      <family val="1"/>
      <charset val="204"/>
    </font>
    <font>
      <b/>
      <sz val="11"/>
      <name val="Calibri"/>
      <family val="2"/>
      <scheme val="minor"/>
    </font>
    <font>
      <b/>
      <sz val="18"/>
      <name val="Calibri"/>
      <family val="2"/>
      <charset val="204"/>
      <scheme val="minor"/>
    </font>
    <font>
      <sz val="14"/>
      <name val="Calibri"/>
      <family val="2"/>
      <scheme val="minor"/>
    </font>
    <font>
      <sz val="11"/>
      <name val="Times New Roman"/>
      <family val="1"/>
      <charset val="204"/>
    </font>
    <font>
      <b/>
      <sz val="11"/>
      <name val="Times New Roman"/>
      <family val="1"/>
      <charset val="204"/>
    </font>
    <font>
      <sz val="16"/>
      <color theme="1"/>
      <name val="Times New Roman"/>
      <family val="1"/>
      <charset val="204"/>
    </font>
    <font>
      <b/>
      <sz val="16"/>
      <color rgb="FFC00000"/>
      <name val="Calibri"/>
      <family val="2"/>
      <charset val="204"/>
      <scheme val="minor"/>
    </font>
  </fonts>
  <fills count="6">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297">
    <xf numFmtId="0" fontId="0" fillId="0" borderId="0" xfId="0"/>
    <xf numFmtId="4" fontId="2" fillId="0" borderId="0" xfId="0" applyNumberFormat="1" applyFont="1" applyFill="1" applyBorder="1" applyAlignment="1">
      <alignment horizontal="right" vertical="center" wrapText="1"/>
    </xf>
    <xf numFmtId="16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justify" vertical="center" wrapText="1"/>
    </xf>
    <xf numFmtId="0" fontId="2" fillId="0" borderId="1" xfId="0" applyFont="1" applyFill="1" applyBorder="1" applyAlignment="1" applyProtection="1">
      <alignment horizontal="justify" vertical="center" wrapText="1"/>
    </xf>
    <xf numFmtId="0" fontId="0" fillId="0" borderId="0" xfId="0" applyFill="1" applyAlignment="1">
      <alignment vertical="center"/>
    </xf>
    <xf numFmtId="2" fontId="2" fillId="0" borderId="1" xfId="0" applyNumberFormat="1" applyFont="1" applyFill="1" applyBorder="1" applyAlignment="1">
      <alignment horizontal="justify" vertical="center" wrapText="1"/>
    </xf>
    <xf numFmtId="0" fontId="0" fillId="0" borderId="0" xfId="0" applyFill="1"/>
    <xf numFmtId="4" fontId="2"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0" fillId="0" borderId="0" xfId="0" applyFont="1"/>
    <xf numFmtId="0" fontId="9" fillId="0" borderId="1" xfId="0" applyFont="1" applyFill="1" applyBorder="1" applyAlignment="1">
      <alignment horizontal="justify" vertical="center" wrapText="1"/>
    </xf>
    <xf numFmtId="0" fontId="10" fillId="0" borderId="0" xfId="0" applyFont="1" applyAlignment="1">
      <alignment vertical="center"/>
    </xf>
    <xf numFmtId="4" fontId="5" fillId="0" borderId="1" xfId="0" applyNumberFormat="1" applyFont="1" applyFill="1" applyBorder="1" applyAlignment="1">
      <alignment horizontal="justify" wrapText="1"/>
    </xf>
    <xf numFmtId="164" fontId="5" fillId="0" borderId="1" xfId="0" applyNumberFormat="1" applyFont="1" applyFill="1" applyBorder="1" applyAlignment="1">
      <alignment horizontal="justify" vertical="center" wrapText="1"/>
    </xf>
    <xf numFmtId="0" fontId="10" fillId="0" borderId="0" xfId="0" applyFont="1" applyFill="1" applyAlignment="1">
      <alignment vertical="center"/>
    </xf>
    <xf numFmtId="2" fontId="5" fillId="0" borderId="1" xfId="0" applyNumberFormat="1" applyFont="1" applyFill="1" applyBorder="1" applyAlignment="1">
      <alignment horizontal="justify" vertical="center" wrapText="1"/>
    </xf>
    <xf numFmtId="0" fontId="10" fillId="0" borderId="0" xfId="0" applyFont="1" applyFill="1"/>
    <xf numFmtId="0" fontId="10" fillId="0" borderId="0" xfId="0" applyFont="1" applyAlignment="1"/>
    <xf numFmtId="0" fontId="10" fillId="0" borderId="0" xfId="0" applyFont="1" applyFill="1" applyAlignment="1"/>
    <xf numFmtId="168" fontId="9" fillId="0" borderId="1" xfId="0" applyNumberFormat="1" applyFont="1" applyFill="1" applyBorder="1" applyAlignment="1">
      <alignment horizontal="left" wrapText="1"/>
    </xf>
    <xf numFmtId="0" fontId="5" fillId="0" borderId="1" xfId="0" applyNumberFormat="1" applyFont="1" applyFill="1" applyBorder="1" applyAlignment="1" applyProtection="1">
      <alignment horizontal="justify" vertical="center" wrapText="1"/>
    </xf>
    <xf numFmtId="0" fontId="10" fillId="0" borderId="0" xfId="0" applyFont="1" applyBorder="1"/>
    <xf numFmtId="0" fontId="11" fillId="0" borderId="0" xfId="0" applyFont="1"/>
    <xf numFmtId="0" fontId="12" fillId="0" borderId="0" xfId="0" applyFont="1"/>
    <xf numFmtId="0" fontId="7" fillId="0" borderId="0" xfId="0" applyFont="1"/>
    <xf numFmtId="0" fontId="13"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Font="1" applyFill="1"/>
    <xf numFmtId="0" fontId="13" fillId="0" borderId="0" xfId="0" applyFont="1" applyAlignment="1"/>
    <xf numFmtId="165" fontId="13" fillId="0" borderId="0" xfId="0" applyNumberFormat="1" applyFont="1"/>
    <xf numFmtId="0" fontId="12" fillId="0" borderId="0" xfId="0" applyFont="1" applyFill="1"/>
    <xf numFmtId="0" fontId="2" fillId="0" borderId="1" xfId="0" applyFont="1" applyFill="1" applyBorder="1" applyAlignment="1">
      <alignment horizontal="left" vertical="center" wrapText="1"/>
    </xf>
    <xf numFmtId="0" fontId="13" fillId="0" borderId="0" xfId="0" applyFont="1" applyFill="1" applyAlignment="1"/>
    <xf numFmtId="0" fontId="13" fillId="0" borderId="0" xfId="0" applyFont="1" applyBorder="1"/>
    <xf numFmtId="0" fontId="12" fillId="0" borderId="0" xfId="0" applyFont="1" applyFill="1" applyAlignment="1">
      <alignment vertical="center"/>
    </xf>
    <xf numFmtId="4" fontId="5" fillId="0" borderId="1" xfId="0" applyNumberFormat="1" applyFont="1" applyFill="1" applyBorder="1" applyAlignment="1">
      <alignment horizontal="justify" vertical="center" wrapText="1"/>
    </xf>
    <xf numFmtId="165" fontId="14" fillId="0" borderId="0" xfId="0" applyNumberFormat="1" applyFont="1" applyFill="1" applyAlignment="1">
      <alignment horizontal="left"/>
    </xf>
    <xf numFmtId="4" fontId="2" fillId="0" borderId="1" xfId="0" applyNumberFormat="1" applyFont="1" applyFill="1" applyBorder="1" applyAlignment="1" applyProtection="1">
      <alignment horizontal="justify" vertical="center" wrapText="1"/>
    </xf>
    <xf numFmtId="0" fontId="15" fillId="0" borderId="0" xfId="0" applyFont="1" applyFill="1" applyAlignment="1">
      <alignment vertical="center"/>
    </xf>
    <xf numFmtId="0" fontId="16" fillId="0" borderId="0" xfId="0" applyFont="1" applyFill="1" applyAlignment="1">
      <alignment vertical="center"/>
    </xf>
    <xf numFmtId="0" fontId="15" fillId="0" borderId="0" xfId="0" applyFont="1" applyAlignment="1">
      <alignment vertical="center"/>
    </xf>
    <xf numFmtId="0" fontId="16" fillId="0" borderId="0" xfId="0" applyFont="1" applyAlignment="1">
      <alignment vertical="center"/>
    </xf>
    <xf numFmtId="0" fontId="5" fillId="0" borderId="1" xfId="0" applyFont="1" applyFill="1" applyBorder="1" applyAlignment="1">
      <alignment horizontal="justify" vertical="center" wrapText="1"/>
    </xf>
    <xf numFmtId="0" fontId="17" fillId="0" borderId="0" xfId="0" applyFont="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lignment horizontal="left" wrapText="1"/>
    </xf>
    <xf numFmtId="165" fontId="13" fillId="0" borderId="0" xfId="0" applyNumberFormat="1" applyFont="1" applyAlignment="1">
      <alignment vertical="center"/>
    </xf>
    <xf numFmtId="165" fontId="13" fillId="0" borderId="0" xfId="0" applyNumberFormat="1" applyFont="1" applyFill="1"/>
    <xf numFmtId="165" fontId="14" fillId="0" borderId="0" xfId="0" applyNumberFormat="1" applyFont="1" applyAlignment="1">
      <alignment vertical="center"/>
    </xf>
    <xf numFmtId="0" fontId="4" fillId="3" borderId="1" xfId="0" applyFont="1" applyFill="1" applyBorder="1" applyAlignment="1">
      <alignment horizontal="justify" vertical="center" wrapText="1"/>
    </xf>
    <xf numFmtId="0" fontId="12" fillId="3" borderId="0" xfId="0" applyFont="1" applyFill="1"/>
    <xf numFmtId="0" fontId="0" fillId="3" borderId="0" xfId="0" applyFill="1"/>
    <xf numFmtId="4" fontId="5" fillId="3" borderId="1" xfId="0" applyNumberFormat="1" applyFont="1" applyFill="1" applyBorder="1" applyAlignment="1">
      <alignment horizontal="justify" vertical="center" wrapText="1"/>
    </xf>
    <xf numFmtId="0" fontId="13" fillId="3" borderId="0" xfId="0" applyFont="1" applyFill="1"/>
    <xf numFmtId="0" fontId="10" fillId="3" borderId="0" xfId="0" applyFont="1" applyFill="1"/>
    <xf numFmtId="4" fontId="4" fillId="3" borderId="1" xfId="0" applyNumberFormat="1" applyFont="1" applyFill="1" applyBorder="1" applyAlignment="1">
      <alignment horizontal="justify" vertical="center" wrapText="1"/>
    </xf>
    <xf numFmtId="0" fontId="5" fillId="3" borderId="1" xfId="0" applyFont="1" applyFill="1" applyBorder="1" applyAlignment="1">
      <alignment horizontal="justify" vertical="center" wrapText="1"/>
    </xf>
    <xf numFmtId="0" fontId="15" fillId="3" borderId="0" xfId="0" applyFont="1" applyFill="1" applyAlignment="1">
      <alignment vertical="center"/>
    </xf>
    <xf numFmtId="0" fontId="16" fillId="3" borderId="0" xfId="0" applyFont="1" applyFill="1" applyAlignment="1">
      <alignment vertical="center"/>
    </xf>
    <xf numFmtId="164" fontId="13" fillId="3" borderId="0" xfId="0" applyNumberFormat="1" applyFont="1" applyFill="1"/>
    <xf numFmtId="0" fontId="13" fillId="3" borderId="0" xfId="0" applyFont="1" applyFill="1" applyAlignment="1">
      <alignment vertical="center"/>
    </xf>
    <xf numFmtId="0" fontId="10" fillId="3" borderId="0" xfId="0" applyFont="1" applyFill="1" applyAlignment="1">
      <alignment vertical="center"/>
    </xf>
    <xf numFmtId="0" fontId="2" fillId="3" borderId="1" xfId="0" applyFont="1" applyFill="1" applyBorder="1" applyAlignment="1">
      <alignment horizontal="justify" vertical="center" wrapText="1"/>
    </xf>
    <xf numFmtId="0" fontId="12" fillId="3" borderId="0" xfId="0" applyFont="1" applyFill="1" applyAlignment="1">
      <alignment vertical="center"/>
    </xf>
    <xf numFmtId="0" fontId="0" fillId="3" borderId="0" xfId="0" applyFill="1" applyAlignment="1">
      <alignment vertical="center"/>
    </xf>
    <xf numFmtId="165" fontId="14" fillId="3" borderId="0" xfId="0" applyNumberFormat="1" applyFont="1" applyFill="1" applyAlignment="1">
      <alignment horizontal="left"/>
    </xf>
    <xf numFmtId="165" fontId="13" fillId="3" borderId="0" xfId="0" applyNumberFormat="1" applyFont="1" applyFill="1"/>
    <xf numFmtId="4" fontId="2" fillId="0" borderId="0" xfId="0" applyNumberFormat="1" applyFont="1" applyFill="1" applyBorder="1" applyAlignment="1">
      <alignment horizontal="justify" vertical="center" wrapText="1"/>
    </xf>
    <xf numFmtId="0" fontId="4" fillId="4" borderId="1" xfId="0" applyFont="1" applyFill="1" applyBorder="1" applyAlignment="1">
      <alignment horizontal="left" vertical="center" wrapText="1"/>
    </xf>
    <xf numFmtId="0" fontId="0" fillId="0" borderId="0" xfId="0" applyAlignment="1">
      <alignment horizontal="right" vertical="center"/>
    </xf>
    <xf numFmtId="0" fontId="4" fillId="0" borderId="0" xfId="0" applyFont="1" applyFill="1" applyBorder="1" applyAlignment="1">
      <alignment horizontal="right" vertical="center" wrapText="1"/>
    </xf>
    <xf numFmtId="0" fontId="4" fillId="0" borderId="0" xfId="0" applyFont="1" applyFill="1" applyBorder="1" applyAlignment="1">
      <alignment horizontal="right" vertical="center"/>
    </xf>
    <xf numFmtId="165" fontId="2" fillId="0" borderId="1" xfId="0" applyNumberFormat="1" applyFont="1" applyFill="1" applyBorder="1" applyAlignment="1">
      <alignment horizontal="right" vertical="center"/>
    </xf>
    <xf numFmtId="165" fontId="2" fillId="0" borderId="1" xfId="0" applyNumberFormat="1" applyFont="1" applyFill="1" applyBorder="1" applyAlignment="1">
      <alignment horizontal="right" vertical="center" wrapText="1"/>
    </xf>
    <xf numFmtId="165" fontId="4" fillId="3" borderId="1" xfId="0" applyNumberFormat="1" applyFont="1" applyFill="1" applyBorder="1" applyAlignment="1">
      <alignment horizontal="right" vertical="center" wrapText="1"/>
    </xf>
    <xf numFmtId="165" fontId="4" fillId="3" borderId="1" xfId="1" applyNumberFormat="1" applyFont="1" applyFill="1" applyBorder="1" applyAlignment="1">
      <alignment horizontal="right" vertical="center"/>
    </xf>
    <xf numFmtId="165" fontId="2" fillId="0" borderId="1" xfId="1" applyNumberFormat="1" applyFont="1" applyFill="1" applyBorder="1" applyAlignment="1">
      <alignment horizontal="right" vertical="center"/>
    </xf>
    <xf numFmtId="165" fontId="4" fillId="0" borderId="1" xfId="0" applyNumberFormat="1" applyFont="1" applyFill="1" applyBorder="1" applyAlignment="1">
      <alignment horizontal="right" vertical="center" wrapText="1"/>
    </xf>
    <xf numFmtId="165" fontId="4" fillId="0" borderId="1" xfId="0" applyNumberFormat="1" applyFont="1" applyFill="1" applyBorder="1" applyAlignment="1" applyProtection="1">
      <alignment horizontal="right" vertical="center" wrapText="1"/>
    </xf>
    <xf numFmtId="165" fontId="4" fillId="3" borderId="1" xfId="0" applyNumberFormat="1" applyFont="1" applyFill="1" applyBorder="1" applyAlignment="1" applyProtection="1">
      <alignment horizontal="right" vertical="center" wrapText="1"/>
    </xf>
    <xf numFmtId="165" fontId="2" fillId="0" borderId="1" xfId="0" applyNumberFormat="1" applyFont="1" applyFill="1" applyBorder="1" applyAlignment="1" applyProtection="1">
      <alignment horizontal="right" vertical="center" wrapText="1"/>
    </xf>
    <xf numFmtId="171" fontId="0" fillId="0" borderId="0" xfId="0" applyNumberFormat="1" applyAlignment="1">
      <alignment horizontal="right" vertical="center"/>
    </xf>
    <xf numFmtId="165" fontId="4" fillId="0" borderId="1" xfId="0" applyNumberFormat="1" applyFont="1" applyFill="1" applyBorder="1" applyAlignment="1">
      <alignment horizontal="right" vertical="center"/>
    </xf>
    <xf numFmtId="0" fontId="18" fillId="0" borderId="0" xfId="0" applyFont="1" applyFill="1"/>
    <xf numFmtId="0" fontId="19" fillId="0" borderId="0" xfId="0" applyFont="1" applyFill="1"/>
    <xf numFmtId="165" fontId="18" fillId="0" borderId="0" xfId="0" applyNumberFormat="1" applyFont="1" applyFill="1"/>
    <xf numFmtId="164" fontId="13" fillId="0" borderId="0" xfId="0" applyNumberFormat="1" applyFont="1" applyFill="1"/>
    <xf numFmtId="164" fontId="18" fillId="0" borderId="0" xfId="0" applyNumberFormat="1" applyFont="1" applyFill="1"/>
    <xf numFmtId="0" fontId="18" fillId="0" borderId="0" xfId="0" applyFont="1" applyAlignment="1"/>
    <xf numFmtId="0" fontId="19" fillId="0" borderId="0" xfId="0" applyFont="1" applyAlignment="1"/>
    <xf numFmtId="0" fontId="18" fillId="0" borderId="0" xfId="0" applyFont="1" applyAlignment="1">
      <alignment vertical="center"/>
    </xf>
    <xf numFmtId="0" fontId="19" fillId="0" borderId="0" xfId="0" applyFont="1" applyAlignment="1">
      <alignment vertical="center"/>
    </xf>
    <xf numFmtId="0" fontId="18" fillId="0" borderId="0" xfId="0" applyFont="1"/>
    <xf numFmtId="165" fontId="18" fillId="0" borderId="0" xfId="0" applyNumberFormat="1" applyFont="1"/>
    <xf numFmtId="0" fontId="19" fillId="0" borderId="0" xfId="0" applyFont="1"/>
    <xf numFmtId="0" fontId="20" fillId="0" borderId="0" xfId="0" applyFont="1" applyFill="1"/>
    <xf numFmtId="0" fontId="21" fillId="0" borderId="0" xfId="0" applyFont="1" applyFill="1"/>
    <xf numFmtId="165" fontId="13" fillId="0" borderId="0" xfId="0" applyNumberFormat="1" applyFont="1" applyFill="1" applyAlignment="1">
      <alignment vertical="center"/>
    </xf>
    <xf numFmtId="0" fontId="18" fillId="0" borderId="0" xfId="0" applyFont="1" applyFill="1" applyAlignment="1">
      <alignment vertical="center"/>
    </xf>
    <xf numFmtId="0" fontId="19" fillId="0" borderId="0" xfId="0" applyFont="1" applyFill="1" applyAlignment="1">
      <alignment vertical="center"/>
    </xf>
    <xf numFmtId="165" fontId="18" fillId="0" borderId="0" xfId="0" applyNumberFormat="1" applyFont="1" applyFill="1" applyAlignment="1">
      <alignment vertical="center"/>
    </xf>
    <xf numFmtId="166" fontId="18" fillId="0" borderId="0" xfId="0" applyNumberFormat="1" applyFont="1" applyFill="1" applyAlignment="1">
      <alignment vertical="center"/>
    </xf>
    <xf numFmtId="0" fontId="21" fillId="0" borderId="0" xfId="0" applyFont="1" applyFill="1" applyAlignment="1">
      <alignment wrapText="1"/>
    </xf>
    <xf numFmtId="165" fontId="20" fillId="0" borderId="0" xfId="0" applyNumberFormat="1" applyFont="1" applyFill="1"/>
    <xf numFmtId="0" fontId="19" fillId="0" borderId="0" xfId="0" applyFont="1" applyFill="1" applyAlignment="1">
      <alignment horizontal="center" wrapText="1"/>
    </xf>
    <xf numFmtId="165" fontId="18" fillId="0" borderId="0" xfId="0" applyNumberFormat="1" applyFont="1" applyFill="1" applyAlignment="1"/>
    <xf numFmtId="0" fontId="18" fillId="0" borderId="0" xfId="0" applyFont="1" applyFill="1" applyAlignment="1"/>
    <xf numFmtId="0" fontId="19" fillId="0" borderId="0" xfId="0" applyFont="1" applyFill="1" applyAlignment="1"/>
    <xf numFmtId="165" fontId="22" fillId="0" borderId="0" xfId="0" applyNumberFormat="1" applyFont="1" applyFill="1" applyAlignment="1">
      <alignment horizontal="left"/>
    </xf>
    <xf numFmtId="0" fontId="20" fillId="0" borderId="0" xfId="0" applyFont="1" applyFill="1" applyAlignment="1">
      <alignment vertical="center"/>
    </xf>
    <xf numFmtId="0" fontId="21" fillId="0" borderId="0" xfId="0" applyFont="1" applyFill="1" applyAlignment="1">
      <alignment vertical="center"/>
    </xf>
    <xf numFmtId="0" fontId="5" fillId="0" borderId="1" xfId="0" applyFont="1" applyFill="1" applyBorder="1" applyAlignment="1" applyProtection="1">
      <alignment horizontal="justify" wrapText="1"/>
    </xf>
    <xf numFmtId="0" fontId="0" fillId="0" borderId="0" xfId="0" applyFont="1" applyAlignment="1">
      <alignment horizontal="justify"/>
    </xf>
    <xf numFmtId="1" fontId="4" fillId="0" borderId="1" xfId="0" applyNumberFormat="1" applyFont="1" applyFill="1" applyBorder="1" applyAlignment="1">
      <alignment horizontal="center" vertical="center" wrapText="1"/>
    </xf>
    <xf numFmtId="0" fontId="12" fillId="0" borderId="0" xfId="0" applyFont="1" applyAlignment="1">
      <alignment horizontal="center"/>
    </xf>
    <xf numFmtId="0" fontId="8" fillId="0" borderId="0" xfId="0" applyFont="1" applyAlignment="1">
      <alignment horizontal="center"/>
    </xf>
    <xf numFmtId="0" fontId="4" fillId="0" borderId="1" xfId="0" applyFont="1" applyFill="1" applyBorder="1" applyAlignment="1">
      <alignment horizontal="center" vertical="center" wrapText="1"/>
    </xf>
    <xf numFmtId="0" fontId="23" fillId="0" borderId="0" xfId="0" applyFont="1" applyFill="1" applyAlignment="1">
      <alignment vertical="center"/>
    </xf>
    <xf numFmtId="171" fontId="24" fillId="0" borderId="0" xfId="0" applyNumberFormat="1" applyFont="1"/>
    <xf numFmtId="4" fontId="5" fillId="3" borderId="1" xfId="0" applyNumberFormat="1" applyFont="1" applyFill="1" applyBorder="1" applyAlignment="1">
      <alignment horizontal="justify" wrapText="1"/>
    </xf>
    <xf numFmtId="164" fontId="5" fillId="4" borderId="1" xfId="0" applyNumberFormat="1" applyFont="1" applyFill="1" applyBorder="1" applyAlignment="1">
      <alignment horizontal="justify" vertical="center" wrapText="1"/>
    </xf>
    <xf numFmtId="165" fontId="5" fillId="0" borderId="1" xfId="0" applyNumberFormat="1" applyFont="1" applyFill="1" applyBorder="1" applyAlignment="1">
      <alignment horizontal="justify" vertical="center"/>
    </xf>
    <xf numFmtId="164" fontId="5" fillId="0" borderId="1" xfId="0" applyNumberFormat="1" applyFont="1" applyFill="1" applyBorder="1" applyAlignment="1" applyProtection="1">
      <alignment horizontal="justify" vertical="center" wrapText="1"/>
    </xf>
    <xf numFmtId="43" fontId="5" fillId="0" borderId="1" xfId="0" applyNumberFormat="1" applyFont="1" applyFill="1" applyBorder="1" applyAlignment="1">
      <alignment horizontal="justify" vertical="center" wrapText="1"/>
    </xf>
    <xf numFmtId="0" fontId="5" fillId="4" borderId="1" xfId="0" applyFont="1" applyFill="1" applyBorder="1" applyAlignment="1">
      <alignment horizontal="justify" vertical="center" wrapText="1"/>
    </xf>
    <xf numFmtId="49" fontId="5" fillId="0" borderId="1" xfId="0" applyNumberFormat="1" applyFont="1" applyFill="1" applyBorder="1" applyAlignment="1">
      <alignment horizontal="justify" vertical="center" wrapText="1"/>
    </xf>
    <xf numFmtId="0" fontId="5" fillId="0" borderId="1" xfId="0" applyNumberFormat="1" applyFont="1" applyFill="1" applyBorder="1" applyAlignment="1">
      <alignment horizontal="justify" vertical="center" wrapText="1"/>
    </xf>
    <xf numFmtId="4" fontId="5" fillId="4" borderId="1" xfId="0" applyNumberFormat="1" applyFont="1" applyFill="1" applyBorder="1" applyAlignment="1">
      <alignment horizontal="justify" vertical="center" wrapText="1"/>
    </xf>
    <xf numFmtId="0" fontId="9" fillId="4" borderId="1" xfId="0" applyFont="1" applyFill="1" applyBorder="1" applyAlignment="1">
      <alignment horizontal="justify" vertical="center" wrapText="1"/>
    </xf>
    <xf numFmtId="0" fontId="25" fillId="3" borderId="1" xfId="0" applyFont="1" applyFill="1" applyBorder="1" applyAlignment="1">
      <alignment horizontal="justify" vertical="center" wrapText="1"/>
    </xf>
    <xf numFmtId="0" fontId="25" fillId="0" borderId="1" xfId="0" applyFont="1" applyFill="1" applyBorder="1" applyAlignment="1">
      <alignment horizontal="justify" vertical="center" wrapText="1"/>
    </xf>
    <xf numFmtId="49" fontId="5" fillId="0" borderId="1" xfId="0" applyNumberFormat="1" applyFont="1" applyFill="1" applyBorder="1" applyAlignment="1" applyProtection="1">
      <alignment horizontal="justify" vertical="center"/>
      <protection locked="0"/>
    </xf>
    <xf numFmtId="0" fontId="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2" fillId="0" borderId="0" xfId="0" applyFont="1" applyFill="1" applyBorder="1" applyAlignment="1">
      <alignment horizontal="right"/>
    </xf>
    <xf numFmtId="49" fontId="4" fillId="0" borderId="1" xfId="0" applyNumberFormat="1" applyFont="1" applyFill="1" applyBorder="1" applyAlignment="1" applyProtection="1">
      <alignment horizontal="center" vertical="center"/>
      <protection locked="0"/>
    </xf>
    <xf numFmtId="0" fontId="14" fillId="3" borderId="0" xfId="0" applyFont="1" applyFill="1"/>
    <xf numFmtId="0" fontId="26" fillId="3" borderId="0" xfId="0" applyFont="1" applyFill="1"/>
    <xf numFmtId="0" fontId="2" fillId="0" borderId="1" xfId="0" applyFont="1" applyBorder="1" applyAlignment="1">
      <alignment horizontal="justify" vertical="center" wrapText="1"/>
    </xf>
    <xf numFmtId="4" fontId="5" fillId="0" borderId="1" xfId="0" applyNumberFormat="1" applyFont="1" applyFill="1" applyBorder="1" applyAlignment="1">
      <alignment vertical="center" wrapText="1"/>
    </xf>
    <xf numFmtId="0" fontId="4" fillId="0" borderId="1" xfId="0" applyFont="1" applyFill="1" applyBorder="1" applyAlignment="1">
      <alignment horizontal="justify" vertical="center" wrapText="1"/>
    </xf>
    <xf numFmtId="0" fontId="4" fillId="0" borderId="1" xfId="0" applyFont="1" applyFill="1" applyBorder="1" applyAlignment="1" applyProtection="1">
      <alignment horizontal="justify" vertical="center" wrapText="1"/>
    </xf>
    <xf numFmtId="0" fontId="2" fillId="0" borderId="1" xfId="0" applyFont="1" applyFill="1" applyBorder="1" applyAlignment="1">
      <alignment horizontal="justify" wrapText="1"/>
    </xf>
    <xf numFmtId="164" fontId="4" fillId="0"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vertical="center" wrapText="1"/>
    </xf>
    <xf numFmtId="164" fontId="4" fillId="3" borderId="1" xfId="0" applyNumberFormat="1" applyFont="1" applyFill="1" applyBorder="1" applyAlignment="1">
      <alignment horizontal="right" vertical="center" wrapText="1"/>
    </xf>
    <xf numFmtId="164" fontId="4" fillId="3"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0" fontId="4" fillId="4" borderId="1" xfId="0" applyFont="1" applyFill="1" applyBorder="1" applyAlignment="1" applyProtection="1">
      <alignment vertical="top" wrapText="1"/>
    </xf>
    <xf numFmtId="0" fontId="4" fillId="4" borderId="1" xfId="0" applyFont="1" applyFill="1" applyBorder="1" applyAlignment="1">
      <alignment horizontal="justify" vertical="top" wrapText="1"/>
    </xf>
    <xf numFmtId="0" fontId="2" fillId="4" borderId="1" xfId="0" applyFont="1" applyFill="1" applyBorder="1" applyAlignment="1" applyProtection="1">
      <alignment vertical="top" wrapText="1"/>
    </xf>
    <xf numFmtId="0" fontId="4" fillId="0" borderId="1" xfId="0" applyNumberFormat="1" applyFont="1" applyFill="1" applyBorder="1" applyAlignment="1">
      <alignment horizontal="justify" vertical="center" wrapText="1"/>
    </xf>
    <xf numFmtId="165" fontId="2" fillId="0" borderId="1" xfId="0" applyNumberFormat="1" applyFont="1" applyFill="1" applyBorder="1" applyAlignment="1">
      <alignment horizontal="justify" vertical="center" wrapText="1"/>
    </xf>
    <xf numFmtId="4" fontId="2" fillId="0" borderId="1" xfId="0" applyNumberFormat="1" applyFont="1" applyFill="1" applyBorder="1" applyAlignment="1">
      <alignment horizontal="justify" wrapText="1"/>
    </xf>
    <xf numFmtId="0" fontId="2" fillId="0" borderId="1" xfId="0" applyNumberFormat="1" applyFont="1" applyFill="1" applyBorder="1" applyAlignment="1">
      <alignment horizontal="justify" vertical="center" wrapText="1"/>
    </xf>
    <xf numFmtId="2" fontId="12" fillId="0" borderId="0" xfId="0" applyNumberFormat="1" applyFont="1" applyFill="1"/>
    <xf numFmtId="166" fontId="4" fillId="0" borderId="1" xfId="0" applyNumberFormat="1" applyFont="1" applyFill="1" applyBorder="1" applyAlignment="1">
      <alignment horizontal="right" vertical="center" wrapText="1"/>
    </xf>
    <xf numFmtId="166" fontId="2" fillId="0" borderId="1" xfId="0" applyNumberFormat="1" applyFont="1" applyFill="1" applyBorder="1" applyAlignment="1">
      <alignment horizontal="right" vertical="center" wrapText="1"/>
    </xf>
    <xf numFmtId="2" fontId="4" fillId="0" borderId="1" xfId="0" applyNumberFormat="1" applyFont="1" applyFill="1" applyBorder="1" applyAlignment="1">
      <alignment horizontal="justify" vertical="center" wrapText="1"/>
    </xf>
    <xf numFmtId="166" fontId="2" fillId="0" borderId="1" xfId="0" applyNumberFormat="1" applyFont="1" applyFill="1" applyBorder="1" applyAlignment="1" applyProtection="1">
      <alignment horizontal="right" vertical="center" wrapText="1"/>
    </xf>
    <xf numFmtId="166" fontId="4" fillId="3" borderId="1" xfId="0" applyNumberFormat="1" applyFont="1" applyFill="1" applyBorder="1" applyAlignment="1">
      <alignment horizontal="right" vertical="center" wrapText="1"/>
    </xf>
    <xf numFmtId="166" fontId="4" fillId="0" borderId="1" xfId="0" applyNumberFormat="1" applyFont="1" applyFill="1" applyBorder="1" applyAlignment="1" applyProtection="1">
      <alignment horizontal="right" vertical="center" wrapText="1"/>
    </xf>
    <xf numFmtId="165" fontId="2" fillId="0" borderId="1" xfId="1" applyNumberFormat="1" applyFont="1" applyFill="1" applyBorder="1" applyAlignment="1">
      <alignment horizontal="right" vertical="center" wrapText="1"/>
    </xf>
    <xf numFmtId="167" fontId="2" fillId="0" borderId="1" xfId="0" applyNumberFormat="1" applyFont="1" applyFill="1" applyBorder="1" applyAlignment="1">
      <alignment horizontal="right" vertical="center" wrapText="1"/>
    </xf>
    <xf numFmtId="49" fontId="4" fillId="0" borderId="1" xfId="0" applyNumberFormat="1" applyFont="1" applyFill="1" applyBorder="1" applyAlignment="1">
      <alignment horizontal="justify" vertical="center" wrapText="1"/>
    </xf>
    <xf numFmtId="49" fontId="2" fillId="0" borderId="1" xfId="0" applyNumberFormat="1" applyFont="1" applyFill="1" applyBorder="1" applyAlignment="1">
      <alignment horizontal="justify" vertical="center" wrapText="1"/>
    </xf>
    <xf numFmtId="165" fontId="2" fillId="0" borderId="1" xfId="0" applyNumberFormat="1" applyFont="1" applyFill="1" applyBorder="1" applyAlignment="1" applyProtection="1">
      <alignment horizontal="right" vertical="center"/>
    </xf>
    <xf numFmtId="165" fontId="4" fillId="3" borderId="1" xfId="1" applyNumberFormat="1" applyFont="1" applyFill="1" applyBorder="1" applyAlignment="1">
      <alignment horizontal="right" vertical="center" wrapText="1"/>
    </xf>
    <xf numFmtId="167" fontId="4" fillId="3" borderId="1" xfId="0" applyNumberFormat="1" applyFont="1" applyFill="1" applyBorder="1" applyAlignment="1">
      <alignment horizontal="right" vertical="center" wrapText="1"/>
    </xf>
    <xf numFmtId="167" fontId="4" fillId="0" borderId="1" xfId="1" applyNumberFormat="1" applyFont="1" applyFill="1" applyBorder="1" applyAlignment="1">
      <alignment horizontal="right" vertical="center" wrapText="1"/>
    </xf>
    <xf numFmtId="167" fontId="4" fillId="0" borderId="1" xfId="0" applyNumberFormat="1" applyFont="1" applyFill="1" applyBorder="1" applyAlignment="1">
      <alignment horizontal="right" vertical="center" wrapText="1"/>
    </xf>
    <xf numFmtId="165" fontId="4" fillId="3" borderId="1" xfId="0" applyNumberFormat="1" applyFont="1" applyFill="1" applyBorder="1" applyAlignment="1" applyProtection="1">
      <alignment horizontal="right" vertical="center"/>
    </xf>
    <xf numFmtId="49" fontId="2" fillId="0" borderId="2" xfId="0" applyNumberFormat="1" applyFont="1" applyFill="1" applyBorder="1" applyAlignment="1">
      <alignment horizontal="justify" vertical="center" wrapText="1"/>
    </xf>
    <xf numFmtId="49" fontId="4" fillId="0" borderId="2" xfId="0" applyNumberFormat="1" applyFont="1" applyFill="1" applyBorder="1" applyAlignment="1">
      <alignment horizontal="justify" vertical="center" wrapText="1"/>
    </xf>
    <xf numFmtId="0" fontId="27" fillId="0" borderId="1" xfId="0" applyFont="1" applyFill="1" applyBorder="1" applyAlignment="1">
      <alignment horizontal="justify" wrapText="1"/>
    </xf>
    <xf numFmtId="0" fontId="27" fillId="0" borderId="1" xfId="0" applyFont="1" applyFill="1" applyBorder="1" applyAlignment="1">
      <alignment horizontal="left" vertical="top" wrapText="1"/>
    </xf>
    <xf numFmtId="0" fontId="2" fillId="0" borderId="0" xfId="0" applyFont="1" applyFill="1" applyAlignment="1">
      <alignment horizontal="justify" vertical="center"/>
    </xf>
    <xf numFmtId="2" fontId="2" fillId="3" borderId="1" xfId="0" applyNumberFormat="1" applyFont="1" applyFill="1" applyBorder="1" applyAlignment="1">
      <alignment horizontal="justify" vertical="center" wrapText="1"/>
    </xf>
    <xf numFmtId="16" fontId="4" fillId="0" borderId="1" xfId="0" applyNumberFormat="1" applyFont="1" applyFill="1" applyBorder="1" applyAlignment="1" applyProtection="1">
      <alignment horizontal="justify" vertical="center" wrapText="1"/>
    </xf>
    <xf numFmtId="4"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2" fillId="0" borderId="1" xfId="0" applyFont="1" applyFill="1" applyBorder="1" applyAlignment="1">
      <alignment vertical="center" wrapText="1"/>
    </xf>
    <xf numFmtId="0" fontId="4" fillId="3" borderId="1" xfId="0" applyFont="1" applyFill="1" applyBorder="1" applyAlignment="1">
      <alignment horizontal="justify" wrapText="1"/>
    </xf>
    <xf numFmtId="4" fontId="2" fillId="3" borderId="1" xfId="0" applyNumberFormat="1" applyFont="1" applyFill="1" applyBorder="1" applyAlignment="1">
      <alignment horizontal="justify" vertical="center" wrapText="1"/>
    </xf>
    <xf numFmtId="0" fontId="14" fillId="0" borderId="0" xfId="0" applyFont="1" applyFill="1" applyAlignment="1">
      <alignment vertical="center"/>
    </xf>
    <xf numFmtId="0" fontId="26" fillId="0" borderId="0" xfId="0" applyFont="1" applyFill="1" applyAlignment="1">
      <alignment vertical="center"/>
    </xf>
    <xf numFmtId="164" fontId="2" fillId="0" borderId="1" xfId="0" applyNumberFormat="1" applyFont="1" applyFill="1" applyBorder="1" applyAlignment="1" applyProtection="1">
      <alignment horizontal="right" vertical="center"/>
    </xf>
    <xf numFmtId="166" fontId="4" fillId="0" borderId="1" xfId="0" applyNumberFormat="1" applyFont="1" applyFill="1" applyBorder="1" applyAlignment="1" applyProtection="1">
      <alignment horizontal="right" vertical="center"/>
      <protection locked="0"/>
    </xf>
    <xf numFmtId="164" fontId="4" fillId="0"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protection locked="0"/>
    </xf>
    <xf numFmtId="0" fontId="22" fillId="0" borderId="0" xfId="0" applyFont="1" applyFill="1"/>
    <xf numFmtId="0" fontId="28" fillId="0" borderId="0" xfId="0" applyFont="1" applyFill="1"/>
    <xf numFmtId="0" fontId="2" fillId="4" borderId="1" xfId="2" applyFont="1" applyFill="1" applyBorder="1" applyAlignment="1">
      <alignment horizontal="left" vertical="center" wrapText="1"/>
    </xf>
    <xf numFmtId="0" fontId="14" fillId="0" borderId="0" xfId="0" applyFont="1"/>
    <xf numFmtId="0" fontId="26" fillId="0" borderId="0" xfId="0" applyFont="1"/>
    <xf numFmtId="164" fontId="4" fillId="0" borderId="1" xfId="0" applyNumberFormat="1" applyFont="1" applyFill="1" applyBorder="1" applyAlignment="1" applyProtection="1">
      <alignment horizontal="right" vertical="center"/>
      <protection locked="0"/>
    </xf>
    <xf numFmtId="164" fontId="4" fillId="0" borderId="1" xfId="0" applyNumberFormat="1" applyFont="1" applyFill="1" applyBorder="1" applyAlignment="1" applyProtection="1">
      <alignment horizontal="right" vertical="center"/>
    </xf>
    <xf numFmtId="0" fontId="2" fillId="0" borderId="1" xfId="0" applyFont="1" applyFill="1" applyBorder="1" applyAlignment="1">
      <alignment horizontal="justify" vertical="top" wrapText="1"/>
    </xf>
    <xf numFmtId="0" fontId="4" fillId="3" borderId="1" xfId="0" applyFont="1" applyFill="1" applyBorder="1" applyAlignment="1" applyProtection="1">
      <alignment horizontal="justify" vertical="center" wrapText="1"/>
      <protection locked="0"/>
    </xf>
    <xf numFmtId="164" fontId="4" fillId="3" borderId="1" xfId="0" applyNumberFormat="1" applyFont="1" applyFill="1" applyBorder="1" applyAlignment="1" applyProtection="1">
      <alignment horizontal="right" vertical="center" wrapText="1"/>
      <protection locked="0"/>
    </xf>
    <xf numFmtId="164" fontId="4" fillId="3" borderId="1" xfId="0" applyNumberFormat="1" applyFont="1" applyFill="1" applyBorder="1" applyAlignment="1" applyProtection="1">
      <alignment horizontal="right" vertical="center"/>
    </xf>
    <xf numFmtId="0" fontId="2" fillId="0" borderId="1" xfId="2" applyFont="1" applyFill="1" applyBorder="1" applyAlignment="1">
      <alignment horizontal="left" vertical="center" wrapText="1"/>
    </xf>
    <xf numFmtId="164" fontId="2" fillId="0" borderId="1" xfId="0" applyNumberFormat="1" applyFont="1" applyFill="1" applyBorder="1" applyAlignment="1" applyProtection="1">
      <alignment horizontal="right" vertical="center" wrapText="1"/>
      <protection locked="0"/>
    </xf>
    <xf numFmtId="0" fontId="14" fillId="0" borderId="0" xfId="0" applyFont="1" applyFill="1"/>
    <xf numFmtId="0" fontId="26" fillId="0" borderId="0" xfId="0" applyFont="1" applyFill="1"/>
    <xf numFmtId="0" fontId="5" fillId="0" borderId="4" xfId="0" applyFont="1" applyFill="1" applyBorder="1" applyAlignment="1">
      <alignment horizontal="justify" vertical="center" wrapText="1"/>
    </xf>
    <xf numFmtId="0" fontId="2" fillId="0" borderId="1" xfId="0" applyNumberFormat="1" applyFont="1" applyFill="1" applyBorder="1" applyAlignment="1" applyProtection="1">
      <alignment horizontal="justify" vertical="center" wrapText="1"/>
    </xf>
    <xf numFmtId="0" fontId="4" fillId="0" borderId="1" xfId="0" applyNumberFormat="1" applyFont="1" applyFill="1" applyBorder="1" applyAlignment="1" applyProtection="1">
      <alignment horizontal="justify" vertical="center" wrapText="1"/>
    </xf>
    <xf numFmtId="0" fontId="29" fillId="0" borderId="0" xfId="0" applyFont="1" applyFill="1" applyAlignment="1">
      <alignment vertical="center"/>
    </xf>
    <xf numFmtId="0" fontId="4" fillId="0" borderId="1" xfId="0" applyNumberFormat="1" applyFont="1" applyFill="1" applyBorder="1" applyAlignment="1" applyProtection="1">
      <alignment horizontal="left" vertical="center" wrapText="1"/>
    </xf>
    <xf numFmtId="4" fontId="2" fillId="0" borderId="1" xfId="0" applyNumberFormat="1" applyFont="1" applyFill="1" applyBorder="1" applyAlignment="1">
      <alignment horizontal="justify" vertical="top" wrapText="1"/>
    </xf>
    <xf numFmtId="0" fontId="22" fillId="0" borderId="0" xfId="0" applyFont="1" applyFill="1" applyAlignment="1">
      <alignment vertical="center"/>
    </xf>
    <xf numFmtId="0" fontId="28" fillId="0" borderId="0" xfId="0" applyFont="1" applyFill="1" applyAlignment="1">
      <alignment vertical="center"/>
    </xf>
    <xf numFmtId="0" fontId="4" fillId="0" borderId="1" xfId="0" applyFont="1" applyFill="1" applyBorder="1" applyAlignment="1">
      <alignment horizontal="justify" vertical="top" wrapText="1"/>
    </xf>
    <xf numFmtId="2" fontId="2" fillId="0" borderId="1" xfId="0" applyNumberFormat="1" applyFont="1" applyFill="1" applyBorder="1" applyAlignment="1">
      <alignment horizontal="justify" vertical="top" wrapText="1"/>
    </xf>
    <xf numFmtId="4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justify" wrapText="1"/>
    </xf>
    <xf numFmtId="0" fontId="14" fillId="0" borderId="0" xfId="0" applyFont="1" applyAlignment="1">
      <alignment vertical="center"/>
    </xf>
    <xf numFmtId="0" fontId="26" fillId="0" borderId="0" xfId="0" applyFont="1" applyAlignment="1">
      <alignment vertical="center"/>
    </xf>
    <xf numFmtId="0" fontId="4" fillId="3" borderId="1" xfId="0" applyFont="1" applyFill="1" applyBorder="1"/>
    <xf numFmtId="170" fontId="4" fillId="3" borderId="1" xfId="0" applyNumberFormat="1" applyFont="1" applyFill="1" applyBorder="1" applyAlignment="1">
      <alignment horizontal="right" vertical="center" wrapText="1"/>
    </xf>
    <xf numFmtId="0" fontId="14" fillId="3" borderId="1" xfId="0" applyFont="1" applyFill="1" applyBorder="1" applyAlignment="1">
      <alignment horizontal="justify"/>
    </xf>
    <xf numFmtId="171" fontId="14" fillId="0" borderId="0" xfId="0" applyNumberFormat="1" applyFont="1"/>
    <xf numFmtId="0" fontId="2" fillId="0" borderId="1" xfId="0" applyFont="1" applyBorder="1"/>
    <xf numFmtId="169" fontId="2" fillId="0" borderId="1" xfId="0" applyNumberFormat="1" applyFont="1" applyBorder="1" applyAlignment="1">
      <alignment horizontal="right" vertical="center" wrapText="1"/>
    </xf>
    <xf numFmtId="0" fontId="14" fillId="0" borderId="1" xfId="0" applyFont="1" applyBorder="1" applyAlignment="1">
      <alignment horizontal="justify"/>
    </xf>
    <xf numFmtId="0" fontId="30" fillId="0" borderId="0" xfId="0" applyFont="1"/>
    <xf numFmtId="0" fontId="5" fillId="0" borderId="4" xfId="0" applyNumberFormat="1" applyFont="1" applyFill="1" applyBorder="1" applyAlignment="1" applyProtection="1">
      <alignment horizontal="justify" vertical="center" wrapText="1"/>
    </xf>
    <xf numFmtId="0" fontId="2" fillId="0" borderId="0" xfId="0" applyFont="1" applyFill="1" applyAlignment="1">
      <alignment horizontal="justify" vertical="center" wrapText="1"/>
    </xf>
    <xf numFmtId="0" fontId="2" fillId="0" borderId="3" xfId="0" applyFont="1" applyFill="1" applyBorder="1" applyAlignment="1">
      <alignment horizontal="justify" vertical="center"/>
    </xf>
    <xf numFmtId="0" fontId="2" fillId="0" borderId="3" xfId="0" applyFont="1" applyFill="1" applyBorder="1" applyAlignment="1">
      <alignment horizontal="justify" vertical="center" wrapText="1"/>
    </xf>
    <xf numFmtId="0" fontId="2" fillId="0" borderId="4" xfId="0" applyFont="1" applyFill="1" applyBorder="1" applyAlignment="1">
      <alignment horizontal="justify" vertical="center" wrapText="1"/>
    </xf>
    <xf numFmtId="165" fontId="12" fillId="0" borderId="0" xfId="0" applyNumberFormat="1" applyFont="1" applyFill="1" applyAlignment="1">
      <alignment vertical="center"/>
    </xf>
    <xf numFmtId="165" fontId="2" fillId="4" borderId="1" xfId="0" applyNumberFormat="1" applyFont="1" applyFill="1" applyBorder="1" applyAlignment="1">
      <alignment horizontal="right" vertical="center" wrapText="1"/>
    </xf>
    <xf numFmtId="165" fontId="14" fillId="0" borderId="0" xfId="0" applyNumberFormat="1" applyFont="1" applyFill="1" applyAlignment="1">
      <alignment vertical="center"/>
    </xf>
    <xf numFmtId="165" fontId="15" fillId="0" borderId="0" xfId="0" applyNumberFormat="1" applyFont="1" applyFill="1" applyAlignment="1">
      <alignment vertical="center"/>
    </xf>
    <xf numFmtId="0" fontId="31" fillId="0" borderId="1" xfId="0" applyFont="1" applyFill="1" applyBorder="1" applyAlignment="1">
      <alignment horizontal="justify" vertical="center" wrapText="1"/>
    </xf>
    <xf numFmtId="165" fontId="12" fillId="0" borderId="0" xfId="0" applyNumberFormat="1" applyFont="1" applyFill="1"/>
    <xf numFmtId="166" fontId="13" fillId="0" borderId="0" xfId="0" applyNumberFormat="1" applyFont="1" applyFill="1" applyAlignment="1">
      <alignment vertical="center"/>
    </xf>
    <xf numFmtId="0" fontId="4" fillId="4" borderId="2" xfId="0" applyFont="1" applyFill="1" applyBorder="1" applyAlignment="1">
      <alignment horizontal="justify" vertical="center" wrapText="1"/>
    </xf>
    <xf numFmtId="167" fontId="4" fillId="4" borderId="2" xfId="1" applyNumberFormat="1" applyFont="1" applyFill="1" applyBorder="1" applyAlignment="1">
      <alignment horizontal="right" vertical="center" wrapText="1"/>
    </xf>
    <xf numFmtId="0" fontId="5" fillId="4" borderId="2" xfId="0" applyFont="1" applyFill="1" applyBorder="1" applyAlignment="1">
      <alignment horizontal="justify" vertical="top" wrapText="1"/>
    </xf>
    <xf numFmtId="171" fontId="12" fillId="0" borderId="0" xfId="0" applyNumberFormat="1" applyFont="1" applyFill="1"/>
    <xf numFmtId="171" fontId="12" fillId="0" borderId="0" xfId="0" applyNumberFormat="1" applyFont="1"/>
    <xf numFmtId="165" fontId="4" fillId="4" borderId="1" xfId="0" applyNumberFormat="1" applyFont="1" applyFill="1" applyBorder="1" applyAlignment="1">
      <alignment horizontal="right" vertical="center" wrapText="1"/>
    </xf>
    <xf numFmtId="3" fontId="4" fillId="4" borderId="1" xfId="0" applyNumberFormat="1" applyFont="1" applyFill="1" applyBorder="1" applyAlignment="1">
      <alignment horizontal="right" vertical="center" wrapText="1"/>
    </xf>
    <xf numFmtId="0" fontId="10" fillId="5" borderId="0" xfId="0" applyFont="1" applyFill="1"/>
    <xf numFmtId="0" fontId="10" fillId="5" borderId="0" xfId="0" applyFont="1" applyFill="1" applyAlignment="1">
      <alignment vertical="center"/>
    </xf>
    <xf numFmtId="0" fontId="0" fillId="5" borderId="0" xfId="0" applyFill="1"/>
    <xf numFmtId="0" fontId="13" fillId="5" borderId="0" xfId="0" applyFont="1" applyFill="1"/>
    <xf numFmtId="0" fontId="10" fillId="5" borderId="0" xfId="0" applyFont="1" applyFill="1" applyBorder="1"/>
    <xf numFmtId="0" fontId="26" fillId="5" borderId="0" xfId="0" applyFont="1" applyFill="1"/>
    <xf numFmtId="0" fontId="0" fillId="5" borderId="0" xfId="0" applyFill="1" applyAlignment="1">
      <alignment vertical="center"/>
    </xf>
    <xf numFmtId="4" fontId="5" fillId="0" borderId="1" xfId="0" applyNumberFormat="1" applyFont="1" applyFill="1" applyBorder="1" applyAlignment="1">
      <alignment horizontal="center" vertical="center" wrapText="1"/>
    </xf>
    <xf numFmtId="165" fontId="0" fillId="0" borderId="0" xfId="0" applyNumberFormat="1" applyFill="1"/>
    <xf numFmtId="4" fontId="7" fillId="0" borderId="1" xfId="0" applyNumberFormat="1" applyFont="1" applyFill="1" applyBorder="1" applyAlignment="1">
      <alignment horizontal="justify" vertical="center" wrapText="1"/>
    </xf>
    <xf numFmtId="0" fontId="7" fillId="0" borderId="1" xfId="0" applyNumberFormat="1" applyFont="1" applyFill="1" applyBorder="1" applyAlignment="1" applyProtection="1">
      <alignment horizontal="justify" vertical="center" wrapText="1"/>
    </xf>
    <xf numFmtId="0" fontId="34" fillId="0" borderId="0" xfId="0" applyFont="1"/>
    <xf numFmtId="0" fontId="34" fillId="0" borderId="0" xfId="0" applyFont="1" applyAlignment="1">
      <alignment horizontal="center"/>
    </xf>
    <xf numFmtId="0" fontId="34" fillId="0" borderId="0" xfId="0" applyFont="1" applyAlignment="1">
      <alignment vertical="center"/>
    </xf>
    <xf numFmtId="0" fontId="34" fillId="0" borderId="0" xfId="0" applyFont="1" applyFill="1" applyAlignment="1">
      <alignment vertical="center"/>
    </xf>
    <xf numFmtId="0" fontId="34" fillId="3" borderId="0" xfId="0" applyFont="1" applyFill="1" applyAlignment="1">
      <alignment vertical="center"/>
    </xf>
    <xf numFmtId="0" fontId="34" fillId="0" borderId="0" xfId="0" applyFont="1" applyBorder="1"/>
    <xf numFmtId="0" fontId="34" fillId="0" borderId="0" xfId="0" applyFont="1" applyFill="1"/>
    <xf numFmtId="0" fontId="34" fillId="0" borderId="0" xfId="0" applyFont="1" applyAlignment="1"/>
    <xf numFmtId="0" fontId="34" fillId="0" borderId="0" xfId="0" applyFont="1" applyFill="1" applyAlignment="1"/>
    <xf numFmtId="0" fontId="34" fillId="3" borderId="0" xfId="0" applyFont="1" applyFill="1"/>
    <xf numFmtId="0" fontId="5" fillId="0" borderId="1" xfId="0" applyFont="1" applyFill="1" applyBorder="1" applyAlignment="1">
      <alignment vertical="center" wrapText="1"/>
    </xf>
    <xf numFmtId="0" fontId="2" fillId="0" borderId="0"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4" xfId="0" applyFont="1" applyFill="1" applyBorder="1" applyAlignment="1">
      <alignment horizontal="justify" vertical="center" wrapText="1"/>
    </xf>
    <xf numFmtId="49" fontId="4" fillId="2" borderId="1"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center" vertical="center" wrapText="1"/>
      <protection locked="0"/>
    </xf>
    <xf numFmtId="165" fontId="4" fillId="0" borderId="2" xfId="0" applyNumberFormat="1" applyFont="1" applyFill="1" applyBorder="1" applyAlignment="1">
      <alignment horizontal="right" vertical="center" wrapText="1"/>
    </xf>
    <xf numFmtId="165" fontId="4" fillId="0" borderId="3" xfId="0" applyNumberFormat="1" applyFont="1" applyFill="1" applyBorder="1" applyAlignment="1">
      <alignment horizontal="right" vertical="center" wrapText="1"/>
    </xf>
    <xf numFmtId="165" fontId="4" fillId="0" borderId="4" xfId="0" applyNumberFormat="1" applyFont="1" applyFill="1" applyBorder="1" applyAlignment="1">
      <alignment horizontal="right" vertical="center" wrapText="1"/>
    </xf>
    <xf numFmtId="49" fontId="4" fillId="2" borderId="5"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center" vertical="center" wrapText="1"/>
      <protection locked="0"/>
    </xf>
    <xf numFmtId="49" fontId="4" fillId="2" borderId="7" xfId="0" applyNumberFormat="1" applyFont="1" applyFill="1" applyBorder="1" applyAlignment="1" applyProtection="1">
      <alignment horizontal="center" vertical="center" wrapText="1"/>
      <protection locked="0"/>
    </xf>
    <xf numFmtId="4" fontId="7" fillId="0" borderId="2" xfId="0" applyNumberFormat="1" applyFont="1" applyFill="1" applyBorder="1" applyAlignment="1">
      <alignment horizontal="justify" vertical="top" wrapText="1"/>
    </xf>
    <xf numFmtId="4" fontId="7" fillId="0" borderId="3" xfId="0" applyNumberFormat="1" applyFont="1" applyFill="1" applyBorder="1" applyAlignment="1">
      <alignment horizontal="justify" vertical="top" wrapText="1"/>
    </xf>
    <xf numFmtId="4" fontId="7" fillId="0" borderId="4" xfId="0" applyNumberFormat="1" applyFont="1" applyFill="1" applyBorder="1" applyAlignment="1">
      <alignment horizontal="justify" vertical="top" wrapText="1"/>
    </xf>
    <xf numFmtId="0" fontId="4"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1" xfId="0" applyNumberFormat="1" applyFont="1" applyFill="1" applyBorder="1" applyAlignment="1" applyProtection="1">
      <alignment horizontal="center" vertical="center"/>
      <protection locked="0"/>
    </xf>
    <xf numFmtId="1" fontId="4" fillId="3" borderId="5" xfId="0" applyNumberFormat="1" applyFont="1" applyFill="1" applyBorder="1" applyAlignment="1">
      <alignment horizontal="center" vertical="center" wrapText="1"/>
    </xf>
    <xf numFmtId="1" fontId="4" fillId="3" borderId="6" xfId="0" applyNumberFormat="1" applyFont="1" applyFill="1" applyBorder="1" applyAlignment="1">
      <alignment horizontal="center" vertical="center" wrapText="1"/>
    </xf>
    <xf numFmtId="1" fontId="4" fillId="3" borderId="7"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0" xfId="0" applyFont="1" applyAlignment="1">
      <alignment horizontal="center"/>
    </xf>
  </cellXfs>
  <cellStyles count="3">
    <cellStyle name="Обычный" xfId="0" builtinId="0"/>
    <cellStyle name="Обычный 2"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7"/>
  <sheetViews>
    <sheetView tabSelected="1" view="pageBreakPreview" zoomScale="60" zoomScaleNormal="60" workbookViewId="0">
      <pane ySplit="6" topLeftCell="A171" activePane="bottomLeft" state="frozen"/>
      <selection pane="bottomLeft" activeCell="C179" sqref="C179"/>
    </sheetView>
  </sheetViews>
  <sheetFormatPr defaultRowHeight="21" x14ac:dyDescent="0.35"/>
  <cols>
    <col min="1" max="1" width="9.140625" style="261"/>
    <col min="2" max="2" width="64.42578125" customWidth="1"/>
    <col min="3" max="3" width="19.7109375" style="72" customWidth="1"/>
    <col min="4" max="4" width="21.5703125" style="72" customWidth="1"/>
    <col min="5" max="5" width="17.5703125" style="72" customWidth="1"/>
    <col min="6" max="6" width="111" style="115" customWidth="1"/>
    <col min="7" max="7" width="17.28515625" style="23" hidden="1" customWidth="1"/>
    <col min="8" max="8" width="31.28515625" hidden="1" customWidth="1"/>
    <col min="9" max="13" width="0" hidden="1" customWidth="1"/>
  </cols>
  <sheetData>
    <row r="1" spans="1:11" x14ac:dyDescent="0.35">
      <c r="F1" s="1" t="s">
        <v>18</v>
      </c>
    </row>
    <row r="2" spans="1:11" x14ac:dyDescent="0.35">
      <c r="F2" s="70"/>
    </row>
    <row r="3" spans="1:11" ht="24" customHeight="1" x14ac:dyDescent="0.35">
      <c r="B3" s="296" t="s">
        <v>61</v>
      </c>
      <c r="C3" s="296"/>
      <c r="D3" s="296"/>
      <c r="E3" s="296"/>
      <c r="F3" s="296"/>
      <c r="G3" s="24"/>
      <c r="H3" s="24"/>
    </row>
    <row r="4" spans="1:11" x14ac:dyDescent="0.35">
      <c r="B4" s="25"/>
      <c r="C4" s="73"/>
      <c r="D4" s="74"/>
      <c r="E4" s="74"/>
      <c r="F4" s="137" t="s">
        <v>0</v>
      </c>
      <c r="G4" s="24"/>
      <c r="H4" s="24"/>
    </row>
    <row r="5" spans="1:11" ht="33" x14ac:dyDescent="0.35">
      <c r="B5" s="135" t="s">
        <v>1</v>
      </c>
      <c r="C5" s="119" t="s">
        <v>62</v>
      </c>
      <c r="D5" s="2" t="s">
        <v>63</v>
      </c>
      <c r="E5" s="2" t="s">
        <v>2</v>
      </c>
      <c r="F5" s="2" t="s">
        <v>3</v>
      </c>
      <c r="G5" s="24"/>
      <c r="H5" s="24"/>
    </row>
    <row r="6" spans="1:11" s="118" customFormat="1" ht="15" customHeight="1" x14ac:dyDescent="0.35">
      <c r="A6" s="262"/>
      <c r="B6" s="136">
        <v>1</v>
      </c>
      <c r="C6" s="116">
        <v>2</v>
      </c>
      <c r="D6" s="116">
        <v>3</v>
      </c>
      <c r="E6" s="116">
        <v>4</v>
      </c>
      <c r="F6" s="116">
        <v>5</v>
      </c>
      <c r="G6" s="117"/>
      <c r="H6" s="117"/>
    </row>
    <row r="7" spans="1:11" s="118" customFormat="1" ht="18.75" customHeight="1" x14ac:dyDescent="0.35">
      <c r="A7" s="262"/>
      <c r="B7" s="290" t="s">
        <v>288</v>
      </c>
      <c r="C7" s="291"/>
      <c r="D7" s="291"/>
      <c r="E7" s="291"/>
      <c r="F7" s="292"/>
      <c r="G7" s="117"/>
      <c r="H7" s="117"/>
    </row>
    <row r="8" spans="1:11" s="12" customFormat="1" ht="20.25" customHeight="1" x14ac:dyDescent="0.25">
      <c r="A8" s="263"/>
      <c r="B8" s="277" t="s">
        <v>291</v>
      </c>
      <c r="C8" s="276"/>
      <c r="D8" s="276"/>
      <c r="E8" s="276"/>
      <c r="F8" s="276"/>
      <c r="G8" s="27"/>
      <c r="H8" s="27"/>
      <c r="K8" s="251">
        <v>6</v>
      </c>
    </row>
    <row r="9" spans="1:11" s="41" customFormat="1" ht="42.75" customHeight="1" x14ac:dyDescent="0.25">
      <c r="A9" s="264"/>
      <c r="B9" s="47" t="s">
        <v>76</v>
      </c>
      <c r="C9" s="81">
        <f>C10+C14+C16+C18</f>
        <v>253846.34</v>
      </c>
      <c r="D9" s="81">
        <f>D10+D14+D16+D18</f>
        <v>250860.24799999999</v>
      </c>
      <c r="E9" s="81">
        <f>D9/C9*100</f>
        <v>98.823661589920903</v>
      </c>
      <c r="F9" s="16"/>
      <c r="G9" s="40"/>
      <c r="H9" s="40"/>
    </row>
    <row r="10" spans="1:11" s="43" customFormat="1" ht="173.25" customHeight="1" x14ac:dyDescent="0.25">
      <c r="A10" s="263">
        <v>1</v>
      </c>
      <c r="B10" s="46" t="s">
        <v>77</v>
      </c>
      <c r="C10" s="80">
        <f>C11+C12+C13</f>
        <v>185128.64</v>
      </c>
      <c r="D10" s="80">
        <f>D11+D12+D13</f>
        <v>183445.85800000001</v>
      </c>
      <c r="E10" s="80">
        <f>D10/C10*100</f>
        <v>99.091020168462322</v>
      </c>
      <c r="F10" s="6" t="s">
        <v>86</v>
      </c>
      <c r="G10" s="42"/>
      <c r="H10" s="42"/>
    </row>
    <row r="11" spans="1:11" s="43" customFormat="1" x14ac:dyDescent="0.25">
      <c r="A11" s="263"/>
      <c r="B11" s="33" t="s">
        <v>4</v>
      </c>
      <c r="C11" s="76">
        <v>6455.4</v>
      </c>
      <c r="D11" s="83">
        <v>6455.4</v>
      </c>
      <c r="E11" s="76">
        <f>D11/C11*100</f>
        <v>100</v>
      </c>
      <c r="F11" s="6"/>
      <c r="G11" s="42"/>
      <c r="H11" s="42"/>
    </row>
    <row r="12" spans="1:11" s="43" customFormat="1" x14ac:dyDescent="0.25">
      <c r="A12" s="263"/>
      <c r="B12" s="9" t="s">
        <v>5</v>
      </c>
      <c r="C12" s="76">
        <v>176362.6</v>
      </c>
      <c r="D12" s="76">
        <v>174679.818</v>
      </c>
      <c r="E12" s="76">
        <f>D12/C12*100</f>
        <v>99.045839650810322</v>
      </c>
      <c r="F12" s="6"/>
      <c r="G12" s="42"/>
      <c r="H12" s="42"/>
    </row>
    <row r="13" spans="1:11" s="43" customFormat="1" x14ac:dyDescent="0.25">
      <c r="A13" s="263"/>
      <c r="B13" s="9" t="s">
        <v>7</v>
      </c>
      <c r="C13" s="76">
        <v>2310.64</v>
      </c>
      <c r="D13" s="76">
        <v>2310.64</v>
      </c>
      <c r="E13" s="76">
        <f>D13/C13*100</f>
        <v>100</v>
      </c>
      <c r="F13" s="6"/>
      <c r="G13" s="42"/>
      <c r="H13" s="42"/>
    </row>
    <row r="14" spans="1:11" s="43" customFormat="1" ht="54" customHeight="1" x14ac:dyDescent="0.25">
      <c r="A14" s="263">
        <v>2</v>
      </c>
      <c r="B14" s="46" t="s">
        <v>78</v>
      </c>
      <c r="C14" s="81">
        <f>C15</f>
        <v>51055.8</v>
      </c>
      <c r="D14" s="81">
        <f>D15</f>
        <v>49752.49</v>
      </c>
      <c r="E14" s="80">
        <f t="shared" ref="E14:E18" si="0">D14/C14*100</f>
        <v>97.447283168611591</v>
      </c>
      <c r="F14" s="6" t="s">
        <v>83</v>
      </c>
      <c r="G14" s="51"/>
      <c r="H14" s="42"/>
    </row>
    <row r="15" spans="1:11" s="43" customFormat="1" x14ac:dyDescent="0.25">
      <c r="A15" s="263"/>
      <c r="B15" s="4" t="s">
        <v>79</v>
      </c>
      <c r="C15" s="83">
        <v>51055.8</v>
      </c>
      <c r="D15" s="83">
        <v>49752.49</v>
      </c>
      <c r="E15" s="76">
        <f t="shared" si="0"/>
        <v>97.447283168611591</v>
      </c>
      <c r="F15" s="6"/>
      <c r="G15" s="42"/>
      <c r="H15" s="42"/>
    </row>
    <row r="16" spans="1:11" s="43" customFormat="1" ht="119.25" customHeight="1" x14ac:dyDescent="0.25">
      <c r="A16" s="263">
        <v>3</v>
      </c>
      <c r="B16" s="46" t="s">
        <v>80</v>
      </c>
      <c r="C16" s="81">
        <f>C17</f>
        <v>296.60000000000002</v>
      </c>
      <c r="D16" s="81">
        <f>D17</f>
        <v>296.60000000000002</v>
      </c>
      <c r="E16" s="80">
        <f>D16/C16*100</f>
        <v>100</v>
      </c>
      <c r="F16" s="141" t="s">
        <v>87</v>
      </c>
      <c r="G16" s="42"/>
      <c r="H16" s="42"/>
    </row>
    <row r="17" spans="1:9" s="43" customFormat="1" x14ac:dyDescent="0.25">
      <c r="A17" s="263"/>
      <c r="B17" s="4" t="s">
        <v>5</v>
      </c>
      <c r="C17" s="83">
        <v>296.60000000000002</v>
      </c>
      <c r="D17" s="83">
        <v>296.60000000000002</v>
      </c>
      <c r="E17" s="76">
        <f t="shared" si="0"/>
        <v>100</v>
      </c>
      <c r="F17" s="39" t="s">
        <v>84</v>
      </c>
      <c r="G17" s="42"/>
      <c r="H17" s="42"/>
    </row>
    <row r="18" spans="1:9" s="43" customFormat="1" ht="204.75" customHeight="1" x14ac:dyDescent="0.25">
      <c r="A18" s="263">
        <v>4</v>
      </c>
      <c r="B18" s="46" t="s">
        <v>81</v>
      </c>
      <c r="C18" s="80">
        <f>C20</f>
        <v>17365.3</v>
      </c>
      <c r="D18" s="80">
        <f>D20</f>
        <v>17365.3</v>
      </c>
      <c r="E18" s="81">
        <f t="shared" si="0"/>
        <v>100</v>
      </c>
      <c r="F18" s="141" t="s">
        <v>314</v>
      </c>
      <c r="G18" s="42"/>
      <c r="H18" s="42"/>
    </row>
    <row r="19" spans="1:9" s="43" customFormat="1" x14ac:dyDescent="0.25">
      <c r="A19" s="263"/>
      <c r="B19" s="33" t="s">
        <v>5</v>
      </c>
      <c r="C19" s="76">
        <v>3500</v>
      </c>
      <c r="D19" s="76">
        <v>3500</v>
      </c>
      <c r="E19" s="83">
        <f>D19/C19*100</f>
        <v>100</v>
      </c>
      <c r="F19" s="141"/>
      <c r="G19" s="42"/>
      <c r="H19" s="42"/>
    </row>
    <row r="20" spans="1:9" s="43" customFormat="1" x14ac:dyDescent="0.25">
      <c r="A20" s="263"/>
      <c r="B20" s="33" t="s">
        <v>7</v>
      </c>
      <c r="C20" s="76">
        <v>17365.3</v>
      </c>
      <c r="D20" s="76">
        <v>17365.3</v>
      </c>
      <c r="E20" s="83">
        <f>D20/C20*100</f>
        <v>100</v>
      </c>
      <c r="F20" s="141"/>
      <c r="G20" s="42"/>
      <c r="H20" s="42"/>
    </row>
    <row r="21" spans="1:9" s="41" customFormat="1" ht="49.5" x14ac:dyDescent="0.25">
      <c r="A21" s="264"/>
      <c r="B21" s="48" t="s">
        <v>41</v>
      </c>
      <c r="C21" s="81">
        <f t="shared" ref="C21:E22" si="1">C22</f>
        <v>3894.2</v>
      </c>
      <c r="D21" s="81">
        <f t="shared" si="1"/>
        <v>3894.2</v>
      </c>
      <c r="E21" s="81">
        <f t="shared" si="1"/>
        <v>100</v>
      </c>
      <c r="F21" s="44"/>
      <c r="G21" s="40"/>
      <c r="H21" s="40"/>
    </row>
    <row r="22" spans="1:9" s="43" customFormat="1" ht="189.75" customHeight="1" x14ac:dyDescent="0.25">
      <c r="A22" s="263">
        <v>5</v>
      </c>
      <c r="B22" s="46" t="s">
        <v>8</v>
      </c>
      <c r="C22" s="80">
        <f t="shared" si="1"/>
        <v>3894.2</v>
      </c>
      <c r="D22" s="80">
        <f t="shared" si="1"/>
        <v>3894.2</v>
      </c>
      <c r="E22" s="80">
        <f t="shared" si="1"/>
        <v>100</v>
      </c>
      <c r="F22" s="141" t="s">
        <v>88</v>
      </c>
      <c r="G22" s="42"/>
      <c r="H22" s="42"/>
    </row>
    <row r="23" spans="1:9" s="43" customFormat="1" x14ac:dyDescent="0.25">
      <c r="A23" s="263"/>
      <c r="B23" s="8" t="s">
        <v>5</v>
      </c>
      <c r="C23" s="76">
        <v>3894.2</v>
      </c>
      <c r="D23" s="76">
        <v>3894.2</v>
      </c>
      <c r="E23" s="76">
        <f>D23/C23*100</f>
        <v>100</v>
      </c>
      <c r="F23" s="44"/>
      <c r="G23" s="42"/>
      <c r="H23" s="42"/>
    </row>
    <row r="24" spans="1:9" s="43" customFormat="1" ht="43.5" customHeight="1" x14ac:dyDescent="0.25">
      <c r="A24" s="263"/>
      <c r="B24" s="46" t="s">
        <v>82</v>
      </c>
      <c r="C24" s="81">
        <f t="shared" ref="C24:E25" si="2">C25</f>
        <v>7844.6</v>
      </c>
      <c r="D24" s="81">
        <f t="shared" si="2"/>
        <v>7758.9139999999998</v>
      </c>
      <c r="E24" s="81">
        <f t="shared" si="2"/>
        <v>98.907707212604848</v>
      </c>
      <c r="G24" s="42"/>
      <c r="H24" s="42"/>
    </row>
    <row r="25" spans="1:9" s="43" customFormat="1" ht="49.5" x14ac:dyDescent="0.25">
      <c r="A25" s="263">
        <v>6</v>
      </c>
      <c r="B25" s="46" t="s">
        <v>42</v>
      </c>
      <c r="C25" s="80">
        <f t="shared" si="2"/>
        <v>7844.6</v>
      </c>
      <c r="D25" s="80">
        <f t="shared" si="2"/>
        <v>7758.9139999999998</v>
      </c>
      <c r="E25" s="80">
        <f t="shared" si="2"/>
        <v>98.907707212604848</v>
      </c>
      <c r="F25" s="9" t="s">
        <v>85</v>
      </c>
      <c r="G25" s="42"/>
      <c r="H25" s="42"/>
    </row>
    <row r="26" spans="1:9" s="43" customFormat="1" x14ac:dyDescent="0.25">
      <c r="A26" s="263"/>
      <c r="B26" s="8" t="s">
        <v>5</v>
      </c>
      <c r="C26" s="76">
        <v>7844.6</v>
      </c>
      <c r="D26" s="76">
        <v>7758.9139999999998</v>
      </c>
      <c r="E26" s="76">
        <f>D26/C26*100</f>
        <v>98.907707212604848</v>
      </c>
      <c r="F26" s="44"/>
      <c r="G26" s="42"/>
      <c r="H26" s="42"/>
    </row>
    <row r="27" spans="1:9" s="61" customFormat="1" x14ac:dyDescent="0.25">
      <c r="A27" s="265"/>
      <c r="B27" s="52" t="s">
        <v>6</v>
      </c>
      <c r="C27" s="77">
        <f>C28+C29+C31</f>
        <v>269085.14</v>
      </c>
      <c r="D27" s="77">
        <f>D28+D29+D31</f>
        <v>266013.36199999996</v>
      </c>
      <c r="E27" s="82">
        <f t="shared" ref="E27:E29" si="3">D27/C27*100</f>
        <v>98.858436404180466</v>
      </c>
      <c r="F27" s="59"/>
      <c r="G27" s="60"/>
      <c r="H27" s="60"/>
    </row>
    <row r="28" spans="1:9" s="41" customFormat="1" x14ac:dyDescent="0.25">
      <c r="A28" s="264"/>
      <c r="B28" s="9" t="s">
        <v>4</v>
      </c>
      <c r="C28" s="76">
        <f>C11</f>
        <v>6455.4</v>
      </c>
      <c r="D28" s="76">
        <f>D11</f>
        <v>6455.4</v>
      </c>
      <c r="E28" s="83">
        <f t="shared" si="3"/>
        <v>100</v>
      </c>
      <c r="F28" s="44"/>
      <c r="G28" s="239"/>
      <c r="H28" s="40"/>
    </row>
    <row r="29" spans="1:9" s="41" customFormat="1" x14ac:dyDescent="0.25">
      <c r="A29" s="264"/>
      <c r="B29" s="9" t="s">
        <v>5</v>
      </c>
      <c r="C29" s="76">
        <f>C26+C23+C17+C15+C12+C19</f>
        <v>242953.80000000002</v>
      </c>
      <c r="D29" s="76">
        <f>D26+D23+D17+D15+D12+D19</f>
        <v>239882.022</v>
      </c>
      <c r="E29" s="83">
        <f t="shared" si="3"/>
        <v>98.735653445222908</v>
      </c>
      <c r="F29" s="44"/>
      <c r="G29" s="40"/>
      <c r="H29" s="40"/>
    </row>
    <row r="30" spans="1:9" s="41" customFormat="1" hidden="1" x14ac:dyDescent="0.25">
      <c r="A30" s="264"/>
      <c r="B30" s="9" t="s">
        <v>9</v>
      </c>
      <c r="C30" s="76">
        <v>0</v>
      </c>
      <c r="D30" s="76">
        <v>0</v>
      </c>
      <c r="E30" s="83">
        <v>0</v>
      </c>
      <c r="F30" s="44"/>
      <c r="G30" s="40"/>
      <c r="H30" s="40"/>
    </row>
    <row r="31" spans="1:9" s="41" customFormat="1" x14ac:dyDescent="0.25">
      <c r="A31" s="264"/>
      <c r="B31" s="9" t="s">
        <v>7</v>
      </c>
      <c r="C31" s="76">
        <f>C20+C13</f>
        <v>19675.939999999999</v>
      </c>
      <c r="D31" s="76">
        <f>D20+D13</f>
        <v>19675.939999999999</v>
      </c>
      <c r="E31" s="83">
        <f>D31/C31*100</f>
        <v>100</v>
      </c>
      <c r="F31" s="44"/>
      <c r="G31" s="40"/>
      <c r="H31" s="40"/>
    </row>
    <row r="32" spans="1:9" s="22" customFormat="1" ht="23.25" customHeight="1" x14ac:dyDescent="0.35">
      <c r="A32" s="266"/>
      <c r="B32" s="277" t="s">
        <v>292</v>
      </c>
      <c r="C32" s="277"/>
      <c r="D32" s="277"/>
      <c r="E32" s="277"/>
      <c r="F32" s="277"/>
      <c r="G32" s="35"/>
      <c r="H32" s="35"/>
      <c r="I32" s="254">
        <v>7</v>
      </c>
    </row>
    <row r="33" spans="1:8" s="17" customFormat="1" ht="49.5" x14ac:dyDescent="0.35">
      <c r="A33" s="267"/>
      <c r="B33" s="144" t="s">
        <v>180</v>
      </c>
      <c r="C33" s="80">
        <f t="shared" ref="C33:E34" si="4">C34</f>
        <v>35894.400000000001</v>
      </c>
      <c r="D33" s="80">
        <f t="shared" si="4"/>
        <v>34305.82</v>
      </c>
      <c r="E33" s="80">
        <f t="shared" si="4"/>
        <v>95.574295711865915</v>
      </c>
      <c r="F33" s="114"/>
      <c r="G33" s="50">
        <f>7/7*100</f>
        <v>100</v>
      </c>
      <c r="H33" s="29"/>
    </row>
    <row r="34" spans="1:8" s="87" customFormat="1" ht="70.5" customHeight="1" x14ac:dyDescent="0.35">
      <c r="A34" s="267">
        <v>7</v>
      </c>
      <c r="B34" s="143" t="s">
        <v>181</v>
      </c>
      <c r="C34" s="80">
        <f t="shared" si="4"/>
        <v>35894.400000000001</v>
      </c>
      <c r="D34" s="80">
        <f t="shared" si="4"/>
        <v>34305.82</v>
      </c>
      <c r="E34" s="248">
        <f t="shared" si="4"/>
        <v>95.574295711865915</v>
      </c>
      <c r="F34" s="9" t="s">
        <v>315</v>
      </c>
      <c r="G34" s="88"/>
      <c r="H34" s="86"/>
    </row>
    <row r="35" spans="1:8" s="17" customFormat="1" ht="26.25" customHeight="1" x14ac:dyDescent="0.35">
      <c r="A35" s="267"/>
      <c r="B35" s="8" t="s">
        <v>5</v>
      </c>
      <c r="C35" s="76">
        <v>35894.400000000001</v>
      </c>
      <c r="D35" s="76">
        <v>34305.82</v>
      </c>
      <c r="E35" s="237">
        <f>D35/C35*100</f>
        <v>95.574295711865915</v>
      </c>
      <c r="F35" s="44"/>
      <c r="G35" s="50"/>
      <c r="H35" s="29"/>
    </row>
    <row r="36" spans="1:8" s="17" customFormat="1" ht="33" x14ac:dyDescent="0.35">
      <c r="A36" s="267"/>
      <c r="B36" s="3" t="s">
        <v>32</v>
      </c>
      <c r="C36" s="80">
        <f>C37+C38</f>
        <v>56303.899999999994</v>
      </c>
      <c r="D36" s="80">
        <f>D37+D38</f>
        <v>54809.729999999996</v>
      </c>
      <c r="E36" s="248">
        <f t="shared" ref="E36:E41" si="5">D36/C36*100</f>
        <v>97.346240668941235</v>
      </c>
      <c r="F36" s="8"/>
      <c r="G36" s="50"/>
      <c r="H36" s="29"/>
    </row>
    <row r="37" spans="1:8" s="17" customFormat="1" x14ac:dyDescent="0.35">
      <c r="A37" s="267"/>
      <c r="B37" s="143" t="s">
        <v>4</v>
      </c>
      <c r="C37" s="80">
        <f>C40</f>
        <v>35153.1</v>
      </c>
      <c r="D37" s="80">
        <f>D40</f>
        <v>35153.1</v>
      </c>
      <c r="E37" s="237">
        <f t="shared" si="5"/>
        <v>100</v>
      </c>
      <c r="F37" s="37"/>
      <c r="G37" s="50"/>
      <c r="H37" s="29"/>
    </row>
    <row r="38" spans="1:8" s="17" customFormat="1" x14ac:dyDescent="0.35">
      <c r="A38" s="267"/>
      <c r="B38" s="143" t="s">
        <v>5</v>
      </c>
      <c r="C38" s="80">
        <f>C41+C43</f>
        <v>21150.799999999999</v>
      </c>
      <c r="D38" s="80">
        <f>D41+D43</f>
        <v>19656.629999999997</v>
      </c>
      <c r="E38" s="237">
        <f t="shared" si="5"/>
        <v>92.935633640335112</v>
      </c>
      <c r="F38" s="37"/>
      <c r="G38" s="50"/>
      <c r="H38" s="29"/>
    </row>
    <row r="39" spans="1:8" s="87" customFormat="1" ht="66" x14ac:dyDescent="0.35">
      <c r="A39" s="267">
        <v>8</v>
      </c>
      <c r="B39" s="143" t="s">
        <v>33</v>
      </c>
      <c r="C39" s="80">
        <f>C40+C41</f>
        <v>49876.2</v>
      </c>
      <c r="D39" s="80">
        <f>D40+D41</f>
        <v>48612.409999999996</v>
      </c>
      <c r="E39" s="248">
        <f t="shared" si="5"/>
        <v>97.466146177936579</v>
      </c>
      <c r="F39" s="8" t="s">
        <v>319</v>
      </c>
      <c r="G39" s="88"/>
      <c r="H39" s="86"/>
    </row>
    <row r="40" spans="1:8" s="17" customFormat="1" x14ac:dyDescent="0.35">
      <c r="A40" s="267"/>
      <c r="B40" s="8" t="s">
        <v>4</v>
      </c>
      <c r="C40" s="76">
        <v>35153.1</v>
      </c>
      <c r="D40" s="76">
        <v>35153.1</v>
      </c>
      <c r="E40" s="237">
        <f>D40/C40*100</f>
        <v>100</v>
      </c>
      <c r="F40" s="37"/>
      <c r="G40" s="50"/>
      <c r="H40" s="29"/>
    </row>
    <row r="41" spans="1:8" s="17" customFormat="1" x14ac:dyDescent="0.35">
      <c r="A41" s="267"/>
      <c r="B41" s="8" t="s">
        <v>5</v>
      </c>
      <c r="C41" s="76">
        <v>14723.1</v>
      </c>
      <c r="D41" s="76">
        <v>13459.31</v>
      </c>
      <c r="E41" s="237">
        <f t="shared" si="5"/>
        <v>91.416277821926087</v>
      </c>
      <c r="F41" s="44"/>
      <c r="G41" s="50"/>
      <c r="H41" s="29"/>
    </row>
    <row r="42" spans="1:8" s="87" customFormat="1" ht="57.75" customHeight="1" x14ac:dyDescent="0.35">
      <c r="A42" s="267">
        <v>9</v>
      </c>
      <c r="B42" s="144" t="s">
        <v>34</v>
      </c>
      <c r="C42" s="80">
        <f>C43</f>
        <v>6427.7</v>
      </c>
      <c r="D42" s="80">
        <f>D43</f>
        <v>6197.32</v>
      </c>
      <c r="E42" s="248">
        <f>D42/C42*100</f>
        <v>96.415825256312516</v>
      </c>
      <c r="F42" s="9" t="s">
        <v>182</v>
      </c>
      <c r="G42" s="88"/>
      <c r="H42" s="86"/>
    </row>
    <row r="43" spans="1:8" s="17" customFormat="1" x14ac:dyDescent="0.35">
      <c r="A43" s="267"/>
      <c r="B43" s="4" t="s">
        <v>5</v>
      </c>
      <c r="C43" s="76">
        <v>6427.7</v>
      </c>
      <c r="D43" s="76">
        <v>6197.32</v>
      </c>
      <c r="E43" s="237">
        <f t="shared" ref="E43:E49" si="6">D43/C43*100</f>
        <v>96.415825256312516</v>
      </c>
      <c r="F43" s="44"/>
      <c r="G43" s="50"/>
      <c r="H43" s="29"/>
    </row>
    <row r="44" spans="1:8" s="15" customFormat="1" ht="33" x14ac:dyDescent="0.3">
      <c r="A44" s="264"/>
      <c r="B44" s="144" t="s">
        <v>35</v>
      </c>
      <c r="C44" s="80">
        <f>C45+C46</f>
        <v>8443.7000000000007</v>
      </c>
      <c r="D44" s="80">
        <f>D45+D46</f>
        <v>8426.16</v>
      </c>
      <c r="E44" s="248">
        <f t="shared" si="6"/>
        <v>99.792271160747063</v>
      </c>
      <c r="F44" s="44"/>
      <c r="G44" s="50"/>
      <c r="H44" s="28"/>
    </row>
    <row r="45" spans="1:8" s="15" customFormat="1" x14ac:dyDescent="0.3">
      <c r="A45" s="264"/>
      <c r="B45" s="9" t="s">
        <v>4</v>
      </c>
      <c r="C45" s="76">
        <f>C48+C51</f>
        <v>4263.8</v>
      </c>
      <c r="D45" s="76">
        <f>D48+D51</f>
        <v>4256.16</v>
      </c>
      <c r="E45" s="237">
        <f t="shared" si="6"/>
        <v>99.82081711149678</v>
      </c>
      <c r="F45" s="44"/>
      <c r="G45" s="50"/>
      <c r="H45" s="28"/>
    </row>
    <row r="46" spans="1:8" s="15" customFormat="1" x14ac:dyDescent="0.3">
      <c r="A46" s="264"/>
      <c r="B46" s="9" t="s">
        <v>5</v>
      </c>
      <c r="C46" s="76">
        <f>C49+C52+C54+C56</f>
        <v>4179.8999999999996</v>
      </c>
      <c r="D46" s="76">
        <f>D49+D52+D54+D56</f>
        <v>4170</v>
      </c>
      <c r="E46" s="237">
        <f t="shared" si="6"/>
        <v>99.763152228522216</v>
      </c>
      <c r="F46" s="44"/>
      <c r="G46" s="50"/>
      <c r="H46" s="28"/>
    </row>
    <row r="47" spans="1:8" s="17" customFormat="1" ht="76.5" customHeight="1" x14ac:dyDescent="0.35">
      <c r="A47" s="267">
        <v>10</v>
      </c>
      <c r="B47" s="143" t="s">
        <v>259</v>
      </c>
      <c r="C47" s="80">
        <f>C48+C49</f>
        <v>4717.25</v>
      </c>
      <c r="D47" s="80">
        <f>D48+D49</f>
        <v>4708.75</v>
      </c>
      <c r="E47" s="80">
        <f t="shared" si="6"/>
        <v>99.819810270814571</v>
      </c>
      <c r="F47" s="271"/>
      <c r="G47" s="50">
        <f>(C47+C50)/C57*100</f>
        <v>5.2957512768029247</v>
      </c>
      <c r="H47" s="272">
        <f>(D47+D50)/(C47+C50)*100</f>
        <v>99.820066607251746</v>
      </c>
    </row>
    <row r="48" spans="1:8" s="17" customFormat="1" ht="19.5" customHeight="1" x14ac:dyDescent="0.35">
      <c r="A48" s="267"/>
      <c r="B48" s="145" t="s">
        <v>4</v>
      </c>
      <c r="C48" s="76">
        <v>3773.8</v>
      </c>
      <c r="D48" s="76">
        <v>3767.03</v>
      </c>
      <c r="E48" s="76">
        <f t="shared" si="6"/>
        <v>99.820605225502149</v>
      </c>
      <c r="F48" s="271"/>
      <c r="G48" s="50"/>
      <c r="H48" s="272"/>
    </row>
    <row r="49" spans="1:13" s="17" customFormat="1" ht="19.5" customHeight="1" x14ac:dyDescent="0.35">
      <c r="A49" s="267"/>
      <c r="B49" s="9" t="s">
        <v>5</v>
      </c>
      <c r="C49" s="76">
        <v>943.45</v>
      </c>
      <c r="D49" s="76">
        <v>941.72</v>
      </c>
      <c r="E49" s="76">
        <f t="shared" si="6"/>
        <v>99.816630452064231</v>
      </c>
      <c r="F49" s="271"/>
      <c r="G49" s="50"/>
      <c r="H49" s="272"/>
    </row>
    <row r="50" spans="1:13" s="17" customFormat="1" ht="42.75" customHeight="1" x14ac:dyDescent="0.35">
      <c r="A50" s="267">
        <v>11</v>
      </c>
      <c r="B50" s="143" t="s">
        <v>183</v>
      </c>
      <c r="C50" s="80">
        <f>C51+C52</f>
        <v>612.5</v>
      </c>
      <c r="D50" s="80">
        <f>D51+D52</f>
        <v>611.41</v>
      </c>
      <c r="E50" s="80">
        <f t="shared" ref="E50:E54" si="7">D50/C50*100</f>
        <v>99.822040816326535</v>
      </c>
      <c r="F50" s="273"/>
      <c r="G50" s="50"/>
      <c r="H50" s="29"/>
    </row>
    <row r="51" spans="1:13" s="17" customFormat="1" ht="21" customHeight="1" x14ac:dyDescent="0.35">
      <c r="A51" s="267"/>
      <c r="B51" s="9" t="s">
        <v>4</v>
      </c>
      <c r="C51" s="76">
        <v>490</v>
      </c>
      <c r="D51" s="76">
        <v>489.13</v>
      </c>
      <c r="E51" s="237">
        <f t="shared" si="7"/>
        <v>99.82244897959184</v>
      </c>
      <c r="F51" s="274"/>
      <c r="G51" s="50"/>
      <c r="H51" s="29"/>
    </row>
    <row r="52" spans="1:13" s="17" customFormat="1" x14ac:dyDescent="0.35">
      <c r="A52" s="267"/>
      <c r="B52" s="9" t="s">
        <v>5</v>
      </c>
      <c r="C52" s="76">
        <v>122.5</v>
      </c>
      <c r="D52" s="76">
        <v>122.28</v>
      </c>
      <c r="E52" s="237">
        <f t="shared" si="7"/>
        <v>99.820408163265313</v>
      </c>
      <c r="F52" s="275"/>
      <c r="G52" s="50"/>
      <c r="H52" s="29"/>
    </row>
    <row r="53" spans="1:13" s="17" customFormat="1" ht="50.25" customHeight="1" x14ac:dyDescent="0.35">
      <c r="A53" s="267">
        <v>12</v>
      </c>
      <c r="B53" s="143" t="s">
        <v>184</v>
      </c>
      <c r="C53" s="76">
        <f>C54</f>
        <v>96.7</v>
      </c>
      <c r="D53" s="76">
        <f>D54</f>
        <v>96.62</v>
      </c>
      <c r="E53" s="237">
        <f t="shared" si="7"/>
        <v>99.917269906928652</v>
      </c>
      <c r="F53" s="273"/>
      <c r="G53" s="50"/>
      <c r="H53" s="29"/>
    </row>
    <row r="54" spans="1:13" s="17" customFormat="1" ht="23.25" customHeight="1" x14ac:dyDescent="0.35">
      <c r="A54" s="267"/>
      <c r="B54" s="145" t="s">
        <v>5</v>
      </c>
      <c r="C54" s="76">
        <v>96.7</v>
      </c>
      <c r="D54" s="76">
        <v>96.62</v>
      </c>
      <c r="E54" s="237">
        <f t="shared" si="7"/>
        <v>99.917269906928652</v>
      </c>
      <c r="F54" s="275"/>
      <c r="G54" s="50"/>
      <c r="H54" s="29"/>
    </row>
    <row r="55" spans="1:13" s="15" customFormat="1" ht="83.25" customHeight="1" x14ac:dyDescent="0.3">
      <c r="A55" s="264">
        <v>13</v>
      </c>
      <c r="B55" s="144" t="s">
        <v>185</v>
      </c>
      <c r="C55" s="76">
        <f>C56</f>
        <v>3017.25</v>
      </c>
      <c r="D55" s="76">
        <f>D56</f>
        <v>3009.38</v>
      </c>
      <c r="E55" s="237">
        <f t="shared" ref="E55:E56" si="8">D55/C55*100</f>
        <v>99.739166459524412</v>
      </c>
      <c r="F55" s="273"/>
      <c r="G55" s="50">
        <f>(E34+E39+E42+E47+E50+E53+E55)/7</f>
        <v>98.393507799958456</v>
      </c>
      <c r="H55" s="28"/>
    </row>
    <row r="56" spans="1:13" s="18" customFormat="1" x14ac:dyDescent="0.35">
      <c r="A56" s="268"/>
      <c r="B56" s="9" t="s">
        <v>5</v>
      </c>
      <c r="C56" s="76">
        <v>3017.25</v>
      </c>
      <c r="D56" s="76">
        <v>3009.38</v>
      </c>
      <c r="E56" s="76">
        <f t="shared" si="8"/>
        <v>99.739166459524412</v>
      </c>
      <c r="F56" s="275"/>
      <c r="G56" s="31"/>
      <c r="H56" s="30"/>
    </row>
    <row r="57" spans="1:13" s="64" customFormat="1" x14ac:dyDescent="0.3">
      <c r="A57" s="265"/>
      <c r="B57" s="52" t="s">
        <v>6</v>
      </c>
      <c r="C57" s="77">
        <f>C58+C59</f>
        <v>100642</v>
      </c>
      <c r="D57" s="77">
        <f>D58+D59</f>
        <v>97541.709999999992</v>
      </c>
      <c r="E57" s="77">
        <f>D57/C57*100</f>
        <v>96.919486894139624</v>
      </c>
      <c r="F57" s="59"/>
      <c r="G57" s="69"/>
      <c r="H57" s="63"/>
    </row>
    <row r="58" spans="1:13" s="15" customFormat="1" x14ac:dyDescent="0.3">
      <c r="A58" s="264"/>
      <c r="B58" s="9" t="s">
        <v>4</v>
      </c>
      <c r="C58" s="76">
        <f>C37+C45</f>
        <v>39416.9</v>
      </c>
      <c r="D58" s="76">
        <f>D37+D45</f>
        <v>39409.259999999995</v>
      </c>
      <c r="E58" s="76">
        <f t="shared" ref="E58:E59" si="9">D58/C58*100</f>
        <v>99.980617450890335</v>
      </c>
      <c r="F58" s="44"/>
      <c r="G58" s="50">
        <f>C58/C57*100</f>
        <v>39.165457761173265</v>
      </c>
      <c r="H58" s="28">
        <f>D58/C58*100</f>
        <v>99.980617450890335</v>
      </c>
    </row>
    <row r="59" spans="1:13" s="17" customFormat="1" x14ac:dyDescent="0.35">
      <c r="A59" s="267"/>
      <c r="B59" s="145" t="s">
        <v>5</v>
      </c>
      <c r="C59" s="76">
        <f>C33+C38+C46</f>
        <v>61225.1</v>
      </c>
      <c r="D59" s="76">
        <f>D33+D38+D46</f>
        <v>58132.45</v>
      </c>
      <c r="E59" s="76">
        <f t="shared" si="9"/>
        <v>94.948722011070615</v>
      </c>
      <c r="F59" s="44"/>
      <c r="G59" s="50"/>
      <c r="H59" s="29"/>
    </row>
    <row r="60" spans="1:13" s="12" customFormat="1" ht="22.5" customHeight="1" x14ac:dyDescent="0.25">
      <c r="A60" s="263"/>
      <c r="B60" s="276" t="s">
        <v>293</v>
      </c>
      <c r="C60" s="276"/>
      <c r="D60" s="276"/>
      <c r="E60" s="276"/>
      <c r="F60" s="276"/>
      <c r="G60" s="49"/>
      <c r="H60" s="27"/>
      <c r="J60" s="251">
        <v>13</v>
      </c>
    </row>
    <row r="61" spans="1:13" s="15" customFormat="1" ht="40.5" customHeight="1" x14ac:dyDescent="0.25">
      <c r="A61" s="264"/>
      <c r="B61" s="144" t="s">
        <v>43</v>
      </c>
      <c r="C61" s="81">
        <f>C62+C67+C69+C73+C76</f>
        <v>2119407.949</v>
      </c>
      <c r="D61" s="81">
        <f>D62+D67+D69+D73+D76</f>
        <v>2107492.36779</v>
      </c>
      <c r="E61" s="80">
        <f>D61/C61*100</f>
        <v>99.437787273770397</v>
      </c>
      <c r="F61" s="44"/>
      <c r="G61" s="242"/>
      <c r="H61" s="28"/>
    </row>
    <row r="62" spans="1:13" s="102" customFormat="1" ht="201.75" customHeight="1" x14ac:dyDescent="0.25">
      <c r="A62" s="264">
        <v>14</v>
      </c>
      <c r="B62" s="184" t="s">
        <v>44</v>
      </c>
      <c r="C62" s="80">
        <f>C64+C66</f>
        <v>5629.4</v>
      </c>
      <c r="D62" s="80">
        <f>D64+D66</f>
        <v>5448.63</v>
      </c>
      <c r="E62" s="80">
        <f t="shared" ref="E62:E68" si="10">D62/C62*100</f>
        <v>96.788822965147276</v>
      </c>
      <c r="F62" s="9" t="s">
        <v>249</v>
      </c>
      <c r="G62" s="103"/>
      <c r="H62" s="101"/>
      <c r="M62" s="11"/>
    </row>
    <row r="63" spans="1:13" s="15" customFormat="1" ht="18.75" hidden="1" customHeight="1" x14ac:dyDescent="0.25">
      <c r="A63" s="264"/>
      <c r="B63" s="20" t="s">
        <v>13</v>
      </c>
      <c r="C63" s="80" t="e">
        <f>#REF!+C64</f>
        <v>#REF!</v>
      </c>
      <c r="D63" s="80" t="e">
        <f>#REF!+D64</f>
        <v>#REF!</v>
      </c>
      <c r="E63" s="80" t="e">
        <f t="shared" si="10"/>
        <v>#REF!</v>
      </c>
      <c r="F63" s="44"/>
      <c r="G63" s="28"/>
      <c r="H63" s="28"/>
    </row>
    <row r="64" spans="1:13" s="15" customFormat="1" x14ac:dyDescent="0.25">
      <c r="A64" s="264"/>
      <c r="B64" s="33" t="s">
        <v>5</v>
      </c>
      <c r="C64" s="76">
        <v>1999</v>
      </c>
      <c r="D64" s="76">
        <v>1818.23</v>
      </c>
      <c r="E64" s="76">
        <f t="shared" si="10"/>
        <v>90.956978489244619</v>
      </c>
      <c r="F64" s="44"/>
      <c r="G64" s="28"/>
      <c r="H64" s="28"/>
    </row>
    <row r="65" spans="1:13" s="15" customFormat="1" ht="30" hidden="1" customHeight="1" x14ac:dyDescent="0.25">
      <c r="A65" s="264"/>
      <c r="B65" s="185"/>
      <c r="C65" s="76"/>
      <c r="D65" s="76"/>
      <c r="E65" s="76" t="e">
        <f t="shared" si="10"/>
        <v>#DIV/0!</v>
      </c>
      <c r="F65" s="44"/>
      <c r="G65" s="28"/>
      <c r="H65" s="28"/>
    </row>
    <row r="66" spans="1:13" s="15" customFormat="1" x14ac:dyDescent="0.25">
      <c r="A66" s="264"/>
      <c r="B66" s="185" t="s">
        <v>7</v>
      </c>
      <c r="C66" s="76">
        <v>3630.4</v>
      </c>
      <c r="D66" s="76">
        <v>3630.4</v>
      </c>
      <c r="E66" s="76">
        <f t="shared" si="10"/>
        <v>100</v>
      </c>
      <c r="F66" s="44"/>
      <c r="G66" s="28"/>
      <c r="H66" s="28"/>
    </row>
    <row r="67" spans="1:13" s="102" customFormat="1" ht="84" customHeight="1" x14ac:dyDescent="0.25">
      <c r="A67" s="264">
        <v>15</v>
      </c>
      <c r="B67" s="184" t="s">
        <v>51</v>
      </c>
      <c r="C67" s="80">
        <f>C68</f>
        <v>72484.7</v>
      </c>
      <c r="D67" s="80">
        <f>D68</f>
        <v>72113.135999999999</v>
      </c>
      <c r="E67" s="80">
        <f t="shared" si="10"/>
        <v>99.487389752596073</v>
      </c>
      <c r="F67" s="21" t="s">
        <v>250</v>
      </c>
      <c r="G67" s="103">
        <f>C67-D67</f>
        <v>371.56399999999849</v>
      </c>
      <c r="H67" s="101"/>
    </row>
    <row r="68" spans="1:13" s="15" customFormat="1" x14ac:dyDescent="0.25">
      <c r="A68" s="264"/>
      <c r="B68" s="33" t="s">
        <v>5</v>
      </c>
      <c r="C68" s="76">
        <v>72484.7</v>
      </c>
      <c r="D68" s="76">
        <v>72113.135999999999</v>
      </c>
      <c r="E68" s="76">
        <f t="shared" si="10"/>
        <v>99.487389752596073</v>
      </c>
      <c r="F68" s="21"/>
      <c r="G68" s="28"/>
      <c r="H68" s="28"/>
    </row>
    <row r="69" spans="1:13" s="87" customFormat="1" ht="82.5" customHeight="1" x14ac:dyDescent="0.35">
      <c r="A69" s="267">
        <v>16</v>
      </c>
      <c r="B69" s="46" t="s">
        <v>52</v>
      </c>
      <c r="C69" s="80">
        <f>C70+C71+C72</f>
        <v>1947214.5289999999</v>
      </c>
      <c r="D69" s="80">
        <f>D70+D71+D72</f>
        <v>1939417.9079999998</v>
      </c>
      <c r="E69" s="80">
        <f>D69/C69*100</f>
        <v>99.599601333911366</v>
      </c>
      <c r="F69" s="8" t="s">
        <v>247</v>
      </c>
      <c r="G69" s="88">
        <f>C69-D69</f>
        <v>7796.6210000000428</v>
      </c>
      <c r="H69" s="86"/>
      <c r="M69" s="107"/>
    </row>
    <row r="70" spans="1:13" s="15" customFormat="1" x14ac:dyDescent="0.25">
      <c r="A70" s="264"/>
      <c r="B70" s="33" t="s">
        <v>4</v>
      </c>
      <c r="C70" s="76">
        <v>1619537.9</v>
      </c>
      <c r="D70" s="76">
        <v>1618876.237</v>
      </c>
      <c r="E70" s="76">
        <f>D70/C70*100</f>
        <v>99.95914495116169</v>
      </c>
      <c r="F70" s="21" t="s">
        <v>50</v>
      </c>
      <c r="G70" s="28"/>
      <c r="H70" s="28"/>
    </row>
    <row r="71" spans="1:13" s="15" customFormat="1" x14ac:dyDescent="0.25">
      <c r="A71" s="264"/>
      <c r="B71" s="33" t="s">
        <v>5</v>
      </c>
      <c r="C71" s="76">
        <v>314331.53899999999</v>
      </c>
      <c r="D71" s="76">
        <v>307398.467</v>
      </c>
      <c r="E71" s="76">
        <f>D71/C71*100</f>
        <v>97.7943441431119</v>
      </c>
      <c r="F71" s="21"/>
      <c r="G71" s="28"/>
      <c r="H71" s="28"/>
    </row>
    <row r="72" spans="1:13" s="15" customFormat="1" x14ac:dyDescent="0.25">
      <c r="A72" s="264"/>
      <c r="B72" s="33" t="s">
        <v>7</v>
      </c>
      <c r="C72" s="76">
        <v>13345.09</v>
      </c>
      <c r="D72" s="76">
        <v>13143.204</v>
      </c>
      <c r="E72" s="76">
        <f>D72/C72*100</f>
        <v>98.487188921168752</v>
      </c>
      <c r="F72" s="21"/>
      <c r="G72" s="28"/>
      <c r="H72" s="28"/>
    </row>
    <row r="73" spans="1:13" s="87" customFormat="1" ht="226.5" customHeight="1" x14ac:dyDescent="0.35">
      <c r="A73" s="267">
        <v>17</v>
      </c>
      <c r="B73" s="143" t="s">
        <v>53</v>
      </c>
      <c r="C73" s="80">
        <f>C74+C75</f>
        <v>41625.619999999995</v>
      </c>
      <c r="D73" s="80">
        <f>D74+D75</f>
        <v>40662.65279</v>
      </c>
      <c r="E73" s="80">
        <f>D73/C73*100</f>
        <v>97.686599719115307</v>
      </c>
      <c r="F73" s="9" t="s">
        <v>285</v>
      </c>
      <c r="G73" s="86"/>
      <c r="H73" s="86"/>
    </row>
    <row r="74" spans="1:13" s="17" customFormat="1" x14ac:dyDescent="0.35">
      <c r="A74" s="267"/>
      <c r="B74" s="33" t="s">
        <v>4</v>
      </c>
      <c r="C74" s="76">
        <v>17750.599999999999</v>
      </c>
      <c r="D74" s="76">
        <v>17750.538759999999</v>
      </c>
      <c r="E74" s="76">
        <f t="shared" ref="E74" si="11">D74/C74*100</f>
        <v>99.999654997577551</v>
      </c>
      <c r="F74" s="44"/>
      <c r="G74" s="29"/>
      <c r="H74" s="29"/>
    </row>
    <row r="75" spans="1:13" s="15" customFormat="1" x14ac:dyDescent="0.25">
      <c r="A75" s="264"/>
      <c r="B75" s="33" t="s">
        <v>5</v>
      </c>
      <c r="C75" s="76">
        <f>18012.02+5863</f>
        <v>23875.02</v>
      </c>
      <c r="D75" s="76">
        <v>22912.114030000001</v>
      </c>
      <c r="E75" s="76">
        <f>D75/C75*100</f>
        <v>95.966889368050786</v>
      </c>
      <c r="F75" s="21"/>
      <c r="G75" s="100">
        <f>C75-D75</f>
        <v>962.9059699999998</v>
      </c>
      <c r="H75" s="28"/>
    </row>
    <row r="76" spans="1:13" s="15" customFormat="1" ht="234.75" customHeight="1" x14ac:dyDescent="0.25">
      <c r="A76" s="264">
        <v>18</v>
      </c>
      <c r="B76" s="143" t="s">
        <v>242</v>
      </c>
      <c r="C76" s="80">
        <f>C77</f>
        <v>52453.7</v>
      </c>
      <c r="D76" s="80">
        <f>D77</f>
        <v>49850.040999999997</v>
      </c>
      <c r="E76" s="80">
        <f>D76/C76*100</f>
        <v>95.036271988439324</v>
      </c>
      <c r="F76" s="21" t="s">
        <v>286</v>
      </c>
      <c r="G76" s="100"/>
      <c r="H76" s="28"/>
    </row>
    <row r="77" spans="1:13" s="15" customFormat="1" x14ac:dyDescent="0.25">
      <c r="A77" s="264"/>
      <c r="B77" s="9" t="s">
        <v>5</v>
      </c>
      <c r="C77" s="76">
        <v>52453.7</v>
      </c>
      <c r="D77" s="76">
        <v>49850.040999999997</v>
      </c>
      <c r="E77" s="76">
        <f>D77/C77*100</f>
        <v>95.036271988439324</v>
      </c>
      <c r="F77" s="21"/>
      <c r="G77" s="100"/>
      <c r="H77" s="28"/>
    </row>
    <row r="78" spans="1:13" s="17" customFormat="1" ht="33" x14ac:dyDescent="0.35">
      <c r="A78" s="267"/>
      <c r="B78" s="143" t="s">
        <v>45</v>
      </c>
      <c r="C78" s="80">
        <f>C79+C81+C83</f>
        <v>35743.614000000001</v>
      </c>
      <c r="D78" s="80">
        <f>D79+D81+D83</f>
        <v>35402.701999999997</v>
      </c>
      <c r="E78" s="80">
        <f t="shared" ref="E78:E80" si="12">D78/C78*100</f>
        <v>99.046229628598823</v>
      </c>
      <c r="F78" s="37"/>
      <c r="G78" s="29"/>
      <c r="H78" s="29"/>
    </row>
    <row r="79" spans="1:13" s="87" customFormat="1" ht="74.25" customHeight="1" x14ac:dyDescent="0.35">
      <c r="A79" s="267">
        <v>19</v>
      </c>
      <c r="B79" s="143" t="s">
        <v>54</v>
      </c>
      <c r="C79" s="80">
        <f>C80</f>
        <v>750.6</v>
      </c>
      <c r="D79" s="80">
        <f>D80</f>
        <v>750.6</v>
      </c>
      <c r="E79" s="80">
        <f>D79/C79*100</f>
        <v>100</v>
      </c>
      <c r="F79" s="232" t="s">
        <v>251</v>
      </c>
      <c r="G79" s="86"/>
      <c r="H79" s="86"/>
    </row>
    <row r="80" spans="1:13" s="15" customFormat="1" x14ac:dyDescent="0.25">
      <c r="A80" s="264"/>
      <c r="B80" s="33" t="s">
        <v>5</v>
      </c>
      <c r="C80" s="76">
        <v>750.6</v>
      </c>
      <c r="D80" s="76">
        <v>750.6</v>
      </c>
      <c r="E80" s="76">
        <f t="shared" si="12"/>
        <v>100</v>
      </c>
      <c r="F80" s="21"/>
      <c r="G80" s="28"/>
      <c r="H80" s="28"/>
    </row>
    <row r="81" spans="1:8" s="102" customFormat="1" ht="98.25" customHeight="1" x14ac:dyDescent="0.25">
      <c r="A81" s="264">
        <v>20</v>
      </c>
      <c r="B81" s="46" t="s">
        <v>248</v>
      </c>
      <c r="C81" s="80">
        <f>C82</f>
        <v>1005.684</v>
      </c>
      <c r="D81" s="80">
        <f>D82</f>
        <v>979.49800000000005</v>
      </c>
      <c r="E81" s="80">
        <f t="shared" ref="E81:E88" si="13">D81/C81*100</f>
        <v>97.396199999204526</v>
      </c>
      <c r="F81" s="37" t="s">
        <v>252</v>
      </c>
      <c r="G81" s="101"/>
      <c r="H81" s="101"/>
    </row>
    <row r="82" spans="1:8" s="15" customFormat="1" x14ac:dyDescent="0.25">
      <c r="A82" s="264"/>
      <c r="B82" s="33" t="s">
        <v>5</v>
      </c>
      <c r="C82" s="76">
        <v>1005.684</v>
      </c>
      <c r="D82" s="76">
        <v>979.49800000000005</v>
      </c>
      <c r="E82" s="76">
        <f t="shared" si="13"/>
        <v>97.396199999204526</v>
      </c>
      <c r="F82" s="21"/>
      <c r="G82" s="28"/>
      <c r="H82" s="28"/>
    </row>
    <row r="83" spans="1:8" s="87" customFormat="1" ht="59.25" customHeight="1" x14ac:dyDescent="0.35">
      <c r="A83" s="267">
        <v>21</v>
      </c>
      <c r="B83" s="46" t="s">
        <v>55</v>
      </c>
      <c r="C83" s="80">
        <f>C84</f>
        <v>33987.33</v>
      </c>
      <c r="D83" s="80">
        <f>D84</f>
        <v>33672.603999999999</v>
      </c>
      <c r="E83" s="80">
        <f>E84</f>
        <v>99.073990219296419</v>
      </c>
      <c r="F83" s="233" t="s">
        <v>59</v>
      </c>
      <c r="G83" s="86"/>
      <c r="H83" s="86"/>
    </row>
    <row r="84" spans="1:8" s="15" customFormat="1" x14ac:dyDescent="0.25">
      <c r="A84" s="264"/>
      <c r="B84" s="33" t="s">
        <v>5</v>
      </c>
      <c r="C84" s="76">
        <v>33987.33</v>
      </c>
      <c r="D84" s="76">
        <v>33672.603999999999</v>
      </c>
      <c r="E84" s="76">
        <f t="shared" si="13"/>
        <v>99.073990219296419</v>
      </c>
      <c r="F84" s="21"/>
      <c r="G84" s="28"/>
      <c r="H84" s="28"/>
    </row>
    <row r="85" spans="1:8" s="15" customFormat="1" ht="105" customHeight="1" x14ac:dyDescent="0.25">
      <c r="A85" s="264">
        <v>22</v>
      </c>
      <c r="B85" s="46" t="s">
        <v>243</v>
      </c>
      <c r="C85" s="80">
        <f>C86</f>
        <v>7270.6</v>
      </c>
      <c r="D85" s="80">
        <f>D86</f>
        <v>7241.3270000000002</v>
      </c>
      <c r="E85" s="80">
        <f>D85/C85*100</f>
        <v>99.597378483206327</v>
      </c>
      <c r="F85" s="210" t="s">
        <v>253</v>
      </c>
      <c r="G85" s="28"/>
      <c r="H85" s="28"/>
    </row>
    <row r="86" spans="1:8" s="15" customFormat="1" x14ac:dyDescent="0.25">
      <c r="A86" s="264"/>
      <c r="B86" s="33" t="s">
        <v>5</v>
      </c>
      <c r="C86" s="76">
        <v>7270.6</v>
      </c>
      <c r="D86" s="76">
        <v>7241.3270000000002</v>
      </c>
      <c r="E86" s="76">
        <f>D86/C86*100</f>
        <v>99.597378483206327</v>
      </c>
      <c r="F86" s="21"/>
      <c r="G86" s="28"/>
      <c r="H86" s="28"/>
    </row>
    <row r="87" spans="1:8" s="19" customFormat="1" ht="54" customHeight="1" x14ac:dyDescent="0.35">
      <c r="A87" s="269"/>
      <c r="B87" s="144" t="s">
        <v>46</v>
      </c>
      <c r="C87" s="81">
        <f>C88+C90+C93+C95</f>
        <v>409525.85800000001</v>
      </c>
      <c r="D87" s="81">
        <f>D88+D90+D93+D95</f>
        <v>298182.95699999999</v>
      </c>
      <c r="E87" s="81">
        <f>D87/C87*100</f>
        <v>72.811753195814063</v>
      </c>
      <c r="F87" s="13"/>
      <c r="G87" s="34"/>
      <c r="H87" s="34"/>
    </row>
    <row r="88" spans="1:8" s="110" customFormat="1" ht="105.75" customHeight="1" x14ac:dyDescent="0.35">
      <c r="A88" s="269">
        <v>23</v>
      </c>
      <c r="B88" s="143" t="s">
        <v>244</v>
      </c>
      <c r="C88" s="80">
        <f>C89</f>
        <v>54114.400000000001</v>
      </c>
      <c r="D88" s="80">
        <f>D89</f>
        <v>53349.881999999998</v>
      </c>
      <c r="E88" s="80">
        <f t="shared" si="13"/>
        <v>98.587218928787891</v>
      </c>
      <c r="F88" s="233" t="s">
        <v>254</v>
      </c>
      <c r="G88" s="108"/>
      <c r="H88" s="109"/>
    </row>
    <row r="89" spans="1:8" s="15" customFormat="1" x14ac:dyDescent="0.25">
      <c r="A89" s="264"/>
      <c r="B89" s="33" t="s">
        <v>5</v>
      </c>
      <c r="C89" s="76">
        <v>54114.400000000001</v>
      </c>
      <c r="D89" s="76">
        <v>53349.881999999998</v>
      </c>
      <c r="E89" s="76">
        <f t="shared" ref="E89:E95" si="14">D89/C89*100</f>
        <v>98.587218928787891</v>
      </c>
      <c r="F89" s="21"/>
      <c r="G89" s="100">
        <f>C89-D89</f>
        <v>764.51800000000367</v>
      </c>
      <c r="H89" s="28"/>
    </row>
    <row r="90" spans="1:8" s="87" customFormat="1" ht="104.25" customHeight="1" x14ac:dyDescent="0.35">
      <c r="A90" s="267">
        <v>24</v>
      </c>
      <c r="B90" s="143" t="s">
        <v>56</v>
      </c>
      <c r="C90" s="80">
        <f>C91+C92</f>
        <v>160948.70000000001</v>
      </c>
      <c r="D90" s="80">
        <f>D91+D92</f>
        <v>157572.101</v>
      </c>
      <c r="E90" s="80">
        <f>D90/C90*100</f>
        <v>97.902065067937784</v>
      </c>
      <c r="F90" s="234" t="s">
        <v>255</v>
      </c>
      <c r="G90" s="88">
        <f>C90-D90</f>
        <v>3376.5990000000165</v>
      </c>
      <c r="H90" s="86"/>
    </row>
    <row r="91" spans="1:8" s="17" customFormat="1" x14ac:dyDescent="0.35">
      <c r="A91" s="267"/>
      <c r="B91" s="33" t="s">
        <v>4</v>
      </c>
      <c r="C91" s="76">
        <v>55487.4</v>
      </c>
      <c r="D91" s="76">
        <v>54114.800999999999</v>
      </c>
      <c r="E91" s="76">
        <f>D91/C91*100</f>
        <v>97.526287048951659</v>
      </c>
      <c r="F91" s="44"/>
      <c r="G91" s="29"/>
      <c r="H91" s="29"/>
    </row>
    <row r="92" spans="1:8" s="15" customFormat="1" x14ac:dyDescent="0.25">
      <c r="A92" s="264"/>
      <c r="B92" s="33" t="s">
        <v>5</v>
      </c>
      <c r="C92" s="76">
        <v>105461.3</v>
      </c>
      <c r="D92" s="76">
        <v>103457.3</v>
      </c>
      <c r="E92" s="76">
        <f t="shared" si="14"/>
        <v>98.099776884980557</v>
      </c>
      <c r="F92" s="21"/>
      <c r="G92" s="28"/>
      <c r="H92" s="28"/>
    </row>
    <row r="93" spans="1:8" s="15" customFormat="1" ht="113.25" customHeight="1" x14ac:dyDescent="0.25">
      <c r="A93" s="264">
        <v>25</v>
      </c>
      <c r="B93" s="143" t="s">
        <v>246</v>
      </c>
      <c r="C93" s="80">
        <f>C94</f>
        <v>31923.187999999998</v>
      </c>
      <c r="D93" s="80">
        <f>D94</f>
        <v>22009.584999999999</v>
      </c>
      <c r="E93" s="80">
        <f>D93/C93*100</f>
        <v>68.945448054874731</v>
      </c>
      <c r="F93" s="9" t="s">
        <v>256</v>
      </c>
      <c r="G93" s="28"/>
      <c r="H93" s="28"/>
    </row>
    <row r="94" spans="1:8" s="15" customFormat="1" x14ac:dyDescent="0.25">
      <c r="A94" s="264"/>
      <c r="B94" s="9" t="s">
        <v>14</v>
      </c>
      <c r="C94" s="76">
        <v>31923.187999999998</v>
      </c>
      <c r="D94" s="76">
        <v>22009.584999999999</v>
      </c>
      <c r="E94" s="76">
        <f>D94/C94*100</f>
        <v>68.945448054874731</v>
      </c>
      <c r="F94" s="231"/>
      <c r="G94" s="28"/>
      <c r="H94" s="28"/>
    </row>
    <row r="95" spans="1:8" s="87" customFormat="1" ht="152.25" customHeight="1" x14ac:dyDescent="0.35">
      <c r="A95" s="267">
        <v>26</v>
      </c>
      <c r="B95" s="144" t="s">
        <v>245</v>
      </c>
      <c r="C95" s="81">
        <f>C96+C97+C98+C99</f>
        <v>162539.57</v>
      </c>
      <c r="D95" s="81">
        <f>D96+D97+D98+D99</f>
        <v>65251.388999999996</v>
      </c>
      <c r="E95" s="81">
        <f t="shared" si="14"/>
        <v>40.144925324953171</v>
      </c>
      <c r="F95" s="235" t="s">
        <v>257</v>
      </c>
      <c r="G95" s="88">
        <f>C95-D95</f>
        <v>97288.181000000011</v>
      </c>
      <c r="H95" s="86"/>
    </row>
    <row r="96" spans="1:8" s="87" customFormat="1" x14ac:dyDescent="0.35">
      <c r="A96" s="267"/>
      <c r="B96" s="4" t="s">
        <v>12</v>
      </c>
      <c r="C96" s="83">
        <v>35315.1</v>
      </c>
      <c r="D96" s="83">
        <v>20338.069</v>
      </c>
      <c r="E96" s="83">
        <f>D96/C96*100</f>
        <v>57.590291405093005</v>
      </c>
      <c r="F96" s="209"/>
      <c r="G96" s="88"/>
      <c r="H96" s="86"/>
    </row>
    <row r="97" spans="1:10" s="87" customFormat="1" x14ac:dyDescent="0.35">
      <c r="A97" s="267"/>
      <c r="B97" s="4" t="s">
        <v>4</v>
      </c>
      <c r="C97" s="83">
        <v>104684.9</v>
      </c>
      <c r="D97" s="83">
        <v>32115.088</v>
      </c>
      <c r="E97" s="83">
        <f>D97/C97*100</f>
        <v>30.677860894933275</v>
      </c>
      <c r="F97" s="209"/>
      <c r="G97" s="88"/>
      <c r="H97" s="86"/>
    </row>
    <row r="98" spans="1:10" s="12" customFormat="1" x14ac:dyDescent="0.25">
      <c r="A98" s="263"/>
      <c r="B98" s="33" t="s">
        <v>5</v>
      </c>
      <c r="C98" s="76">
        <v>16178.7</v>
      </c>
      <c r="D98" s="76">
        <v>6437.3630000000003</v>
      </c>
      <c r="E98" s="76">
        <f>D98/C98*100</f>
        <v>39.789123971641729</v>
      </c>
      <c r="F98" s="21"/>
      <c r="G98" s="49"/>
      <c r="H98" s="27"/>
    </row>
    <row r="99" spans="1:10" s="12" customFormat="1" x14ac:dyDescent="0.25">
      <c r="A99" s="263"/>
      <c r="B99" s="33" t="s">
        <v>14</v>
      </c>
      <c r="C99" s="76">
        <v>6360.87</v>
      </c>
      <c r="D99" s="76">
        <v>6360.8689999999997</v>
      </c>
      <c r="E99" s="76">
        <f>D99/C99*100</f>
        <v>99.999984278880078</v>
      </c>
      <c r="F99" s="21"/>
      <c r="G99" s="27"/>
      <c r="H99" s="27"/>
    </row>
    <row r="100" spans="1:10" s="64" customFormat="1" ht="25.5" customHeight="1" x14ac:dyDescent="0.25">
      <c r="A100" s="265"/>
      <c r="B100" s="52" t="s">
        <v>6</v>
      </c>
      <c r="C100" s="171">
        <f>C101+C102+C103+C105</f>
        <v>2571948.0209999997</v>
      </c>
      <c r="D100" s="171">
        <f>D101+D102+D103+D105</f>
        <v>2448319.3537900001</v>
      </c>
      <c r="E100" s="77">
        <f t="shared" ref="E100:E105" si="15">D100/C100*100</f>
        <v>95.19318951236302</v>
      </c>
      <c r="F100" s="65"/>
      <c r="G100" s="63"/>
      <c r="H100" s="63"/>
    </row>
    <row r="101" spans="1:10" s="15" customFormat="1" x14ac:dyDescent="0.25">
      <c r="A101" s="264"/>
      <c r="B101" s="9" t="s">
        <v>12</v>
      </c>
      <c r="C101" s="166">
        <f>C96</f>
        <v>35315.1</v>
      </c>
      <c r="D101" s="166">
        <f>D96</f>
        <v>20338.069</v>
      </c>
      <c r="E101" s="76">
        <f>D101/C101*100</f>
        <v>57.590291405093005</v>
      </c>
      <c r="F101" s="9"/>
      <c r="G101" s="100"/>
      <c r="H101" s="28"/>
    </row>
    <row r="102" spans="1:10" s="17" customFormat="1" x14ac:dyDescent="0.35">
      <c r="A102" s="267"/>
      <c r="B102" s="9" t="s">
        <v>4</v>
      </c>
      <c r="C102" s="166">
        <f>C97+C91+C74+C70</f>
        <v>1797460.7999999998</v>
      </c>
      <c r="D102" s="166">
        <f>D97+D91+D74+D70</f>
        <v>1722856.6647600001</v>
      </c>
      <c r="E102" s="166">
        <f t="shared" si="15"/>
        <v>95.849470806818161</v>
      </c>
      <c r="F102" s="9"/>
      <c r="G102" s="29"/>
      <c r="H102" s="29"/>
    </row>
    <row r="103" spans="1:10" s="15" customFormat="1" x14ac:dyDescent="0.25">
      <c r="A103" s="264"/>
      <c r="B103" s="9" t="s">
        <v>5</v>
      </c>
      <c r="C103" s="83">
        <f>C98+C92+C89+C86+C84+C82+C80+C77+C75+C71+C68+C64</f>
        <v>683912.57299999997</v>
      </c>
      <c r="D103" s="83">
        <f>D98+D92+D89+D86+D84+D82+D80+D77+D75+D71+D68+D64</f>
        <v>659980.56202999991</v>
      </c>
      <c r="E103" s="166">
        <f t="shared" si="15"/>
        <v>96.500720718582244</v>
      </c>
      <c r="F103" s="9"/>
      <c r="G103" s="28"/>
      <c r="H103" s="28"/>
    </row>
    <row r="104" spans="1:10" s="15" customFormat="1" ht="18.75" hidden="1" customHeight="1" x14ac:dyDescent="0.25">
      <c r="A104" s="264"/>
      <c r="B104" s="9" t="s">
        <v>9</v>
      </c>
      <c r="C104" s="76"/>
      <c r="D104" s="76"/>
      <c r="E104" s="166" t="e">
        <f t="shared" si="15"/>
        <v>#DIV/0!</v>
      </c>
      <c r="F104" s="9"/>
      <c r="G104" s="28"/>
      <c r="H104" s="28"/>
    </row>
    <row r="105" spans="1:10" s="15" customFormat="1" x14ac:dyDescent="0.25">
      <c r="A105" s="264"/>
      <c r="B105" s="9" t="s">
        <v>7</v>
      </c>
      <c r="C105" s="76">
        <f>C99+C72+C66+C94</f>
        <v>55259.547999999995</v>
      </c>
      <c r="D105" s="76">
        <f>D99+D72+D66+D94</f>
        <v>45144.058000000005</v>
      </c>
      <c r="E105" s="166">
        <f t="shared" si="15"/>
        <v>81.694584255376114</v>
      </c>
      <c r="F105" s="9"/>
      <c r="G105" s="28"/>
      <c r="H105" s="28"/>
    </row>
    <row r="106" spans="1:10" ht="24" customHeight="1" x14ac:dyDescent="0.35">
      <c r="B106" s="281" t="s">
        <v>294</v>
      </c>
      <c r="C106" s="282"/>
      <c r="D106" s="282"/>
      <c r="E106" s="282"/>
      <c r="F106" s="283"/>
      <c r="G106" s="24"/>
      <c r="H106" s="24"/>
      <c r="J106" s="252">
        <v>2</v>
      </c>
    </row>
    <row r="107" spans="1:10" s="99" customFormat="1" ht="63" customHeight="1" x14ac:dyDescent="0.35">
      <c r="A107" s="267">
        <v>27</v>
      </c>
      <c r="B107" s="143" t="s">
        <v>136</v>
      </c>
      <c r="C107" s="174">
        <f>C108+C109+C110+C111</f>
        <v>81184.515999999989</v>
      </c>
      <c r="D107" s="174">
        <f>D108+D109+D110+D111</f>
        <v>68578.868000000002</v>
      </c>
      <c r="E107" s="174">
        <f t="shared" ref="E107:E112" si="16">D107/C107*100</f>
        <v>84.47284208727686</v>
      </c>
      <c r="F107" s="273" t="s">
        <v>275</v>
      </c>
      <c r="G107" s="98">
        <f>0/2</f>
        <v>0</v>
      </c>
      <c r="H107" s="98"/>
    </row>
    <row r="108" spans="1:10" s="7" customFormat="1" ht="42" customHeight="1" x14ac:dyDescent="0.35">
      <c r="A108" s="267"/>
      <c r="B108" s="9" t="s">
        <v>9</v>
      </c>
      <c r="C108" s="167">
        <v>11519.942999999999</v>
      </c>
      <c r="D108" s="167">
        <v>11519.94</v>
      </c>
      <c r="E108" s="167">
        <f t="shared" si="16"/>
        <v>99.999973958204492</v>
      </c>
      <c r="F108" s="274"/>
      <c r="G108" s="246">
        <f>C107/C117*100</f>
        <v>64.33763234009308</v>
      </c>
      <c r="H108" s="32"/>
    </row>
    <row r="109" spans="1:10" s="7" customFormat="1" ht="42" customHeight="1" x14ac:dyDescent="0.35">
      <c r="A109" s="267"/>
      <c r="B109" s="9" t="s">
        <v>4</v>
      </c>
      <c r="C109" s="167">
        <v>21036.955999999998</v>
      </c>
      <c r="D109" s="167">
        <v>21036.955999999998</v>
      </c>
      <c r="E109" s="167">
        <f t="shared" si="16"/>
        <v>100</v>
      </c>
      <c r="F109" s="274"/>
      <c r="G109" s="32">
        <f>D107/C107*100</f>
        <v>84.47284208727686</v>
      </c>
      <c r="H109" s="32"/>
    </row>
    <row r="110" spans="1:10" s="7" customFormat="1" ht="42" customHeight="1" x14ac:dyDescent="0.35">
      <c r="A110" s="267"/>
      <c r="B110" s="9" t="s">
        <v>5</v>
      </c>
      <c r="C110" s="167">
        <v>48062.911999999997</v>
      </c>
      <c r="D110" s="167">
        <v>35457.267</v>
      </c>
      <c r="E110" s="167">
        <f t="shared" si="16"/>
        <v>73.772614942681798</v>
      </c>
      <c r="F110" s="274"/>
      <c r="G110" s="32"/>
      <c r="H110" s="32"/>
    </row>
    <row r="111" spans="1:10" s="7" customFormat="1" ht="70.5" customHeight="1" x14ac:dyDescent="0.35">
      <c r="A111" s="267"/>
      <c r="B111" s="9" t="s">
        <v>7</v>
      </c>
      <c r="C111" s="167">
        <v>564.70500000000004</v>
      </c>
      <c r="D111" s="167">
        <v>564.70500000000004</v>
      </c>
      <c r="E111" s="167">
        <f t="shared" si="16"/>
        <v>100</v>
      </c>
      <c r="F111" s="275"/>
      <c r="G111" s="32">
        <f>(C118+C119+C121)/C117*100</f>
        <v>50.02301856266471</v>
      </c>
      <c r="H111" s="32"/>
    </row>
    <row r="112" spans="1:10" s="99" customFormat="1" ht="125.25" customHeight="1" x14ac:dyDescent="0.35">
      <c r="A112" s="267">
        <v>28</v>
      </c>
      <c r="B112" s="243" t="s">
        <v>135</v>
      </c>
      <c r="C112" s="244">
        <f>C113+C114+C115+C116</f>
        <v>45000.6</v>
      </c>
      <c r="D112" s="244">
        <f>D113+D114+D115+D116</f>
        <v>20000.55</v>
      </c>
      <c r="E112" s="244">
        <f t="shared" si="16"/>
        <v>44.445074065679123</v>
      </c>
      <c r="F112" s="245" t="s">
        <v>137</v>
      </c>
      <c r="G112" s="98"/>
      <c r="H112" s="98"/>
      <c r="I112" s="105"/>
    </row>
    <row r="113" spans="1:9" s="7" customFormat="1" ht="19.5" customHeight="1" x14ac:dyDescent="0.35">
      <c r="A113" s="267"/>
      <c r="B113" s="33" t="s">
        <v>9</v>
      </c>
      <c r="C113" s="166">
        <v>0</v>
      </c>
      <c r="D113" s="166">
        <v>0</v>
      </c>
      <c r="E113" s="167">
        <v>0</v>
      </c>
      <c r="F113" s="44"/>
      <c r="G113" s="32"/>
      <c r="H113" s="32"/>
    </row>
    <row r="114" spans="1:9" s="7" customFormat="1" ht="19.5" customHeight="1" x14ac:dyDescent="0.35">
      <c r="A114" s="267"/>
      <c r="B114" s="33" t="s">
        <v>4</v>
      </c>
      <c r="C114" s="166">
        <v>0</v>
      </c>
      <c r="D114" s="166">
        <v>0</v>
      </c>
      <c r="E114" s="167">
        <v>0</v>
      </c>
      <c r="F114" s="44"/>
      <c r="G114" s="32"/>
      <c r="H114" s="32"/>
    </row>
    <row r="115" spans="1:9" ht="19.5" customHeight="1" x14ac:dyDescent="0.35">
      <c r="B115" s="33" t="s">
        <v>5</v>
      </c>
      <c r="C115" s="166">
        <v>15000.6</v>
      </c>
      <c r="D115" s="166">
        <v>0.55000000000000004</v>
      </c>
      <c r="E115" s="167">
        <f t="shared" ref="E115:E116" si="17">D115/C115*100</f>
        <v>3.6665200058664327E-3</v>
      </c>
      <c r="F115" s="44"/>
      <c r="G115" s="24"/>
      <c r="H115" s="24"/>
    </row>
    <row r="116" spans="1:9" ht="19.5" customHeight="1" x14ac:dyDescent="0.35">
      <c r="B116" s="33" t="s">
        <v>7</v>
      </c>
      <c r="C116" s="166">
        <v>30000</v>
      </c>
      <c r="D116" s="166">
        <v>20000</v>
      </c>
      <c r="E116" s="167">
        <f t="shared" si="17"/>
        <v>66.666666666666657</v>
      </c>
      <c r="F116" s="44"/>
      <c r="G116" s="24">
        <f>(D118+D119+D121)/(C118+C119+C121)*100</f>
        <v>84.157558797143366</v>
      </c>
      <c r="H116" s="247"/>
    </row>
    <row r="117" spans="1:9" s="54" customFormat="1" x14ac:dyDescent="0.35">
      <c r="A117" s="270"/>
      <c r="B117" s="52" t="s">
        <v>6</v>
      </c>
      <c r="C117" s="171">
        <f>C121+C120+C119+C118</f>
        <v>126185.11600000001</v>
      </c>
      <c r="D117" s="171">
        <f>D121+D120+D119+D118</f>
        <v>88579.418000000005</v>
      </c>
      <c r="E117" s="172">
        <f>D117/C117*100</f>
        <v>70.197992289360016</v>
      </c>
      <c r="F117" s="59"/>
      <c r="G117" s="53"/>
      <c r="H117" s="53"/>
    </row>
    <row r="118" spans="1:9" s="7" customFormat="1" x14ac:dyDescent="0.35">
      <c r="A118" s="267"/>
      <c r="B118" s="33" t="s">
        <v>9</v>
      </c>
      <c r="C118" s="166">
        <f t="shared" ref="C118:D121" si="18">C113+C108</f>
        <v>11519.942999999999</v>
      </c>
      <c r="D118" s="173">
        <f t="shared" si="18"/>
        <v>11519.94</v>
      </c>
      <c r="E118" s="174">
        <f>D118/C118*100</f>
        <v>99.999973958204492</v>
      </c>
      <c r="F118" s="44"/>
      <c r="G118" s="32"/>
      <c r="H118" s="32"/>
    </row>
    <row r="119" spans="1:9" s="7" customFormat="1" x14ac:dyDescent="0.35">
      <c r="A119" s="267"/>
      <c r="B119" s="33" t="s">
        <v>4</v>
      </c>
      <c r="C119" s="166">
        <f t="shared" si="18"/>
        <v>21036.955999999998</v>
      </c>
      <c r="D119" s="173">
        <f t="shared" si="18"/>
        <v>21036.955999999998</v>
      </c>
      <c r="E119" s="174">
        <f t="shared" ref="E119:E121" si="19">D119/C119*100</f>
        <v>100</v>
      </c>
      <c r="F119" s="44"/>
      <c r="G119" s="32"/>
      <c r="H119" s="32"/>
    </row>
    <row r="120" spans="1:9" s="7" customFormat="1" x14ac:dyDescent="0.35">
      <c r="A120" s="267"/>
      <c r="B120" s="9" t="s">
        <v>5</v>
      </c>
      <c r="C120" s="166">
        <f t="shared" si="18"/>
        <v>63063.511999999995</v>
      </c>
      <c r="D120" s="173">
        <f t="shared" si="18"/>
        <v>35457.817000000003</v>
      </c>
      <c r="E120" s="174">
        <f t="shared" si="19"/>
        <v>56.225566695365778</v>
      </c>
      <c r="F120" s="125"/>
      <c r="G120" s="32"/>
      <c r="H120" s="32"/>
    </row>
    <row r="121" spans="1:9" s="7" customFormat="1" x14ac:dyDescent="0.35">
      <c r="A121" s="267"/>
      <c r="B121" s="9" t="s">
        <v>7</v>
      </c>
      <c r="C121" s="166">
        <f t="shared" si="18"/>
        <v>30564.705000000002</v>
      </c>
      <c r="D121" s="173">
        <f t="shared" si="18"/>
        <v>20564.705000000002</v>
      </c>
      <c r="E121" s="174">
        <f t="shared" si="19"/>
        <v>67.282524074745695</v>
      </c>
      <c r="F121" s="126"/>
      <c r="G121" s="32"/>
      <c r="H121" s="32"/>
    </row>
    <row r="122" spans="1:9" s="5" customFormat="1" ht="23.25" customHeight="1" x14ac:dyDescent="0.25">
      <c r="A122" s="264"/>
      <c r="B122" s="277" t="s">
        <v>295</v>
      </c>
      <c r="C122" s="277"/>
      <c r="D122" s="277"/>
      <c r="E122" s="277"/>
      <c r="F122" s="277"/>
      <c r="G122" s="36"/>
      <c r="H122" s="36"/>
      <c r="I122" s="256">
        <v>4</v>
      </c>
    </row>
    <row r="123" spans="1:9" s="5" customFormat="1" ht="38.25" customHeight="1" x14ac:dyDescent="0.25">
      <c r="A123" s="264"/>
      <c r="B123" s="143" t="s">
        <v>238</v>
      </c>
      <c r="C123" s="80">
        <f>C124+C126+C128</f>
        <v>2543.6999999999998</v>
      </c>
      <c r="D123" s="80">
        <f>D124+D126+D128</f>
        <v>1063.0899999999999</v>
      </c>
      <c r="E123" s="81">
        <f t="shared" ref="E123:E135" si="20">D123/C123*100</f>
        <v>41.793057357392776</v>
      </c>
      <c r="F123" s="219"/>
      <c r="G123" s="36"/>
      <c r="H123" s="36"/>
    </row>
    <row r="124" spans="1:9" s="216" customFormat="1" ht="33" x14ac:dyDescent="0.25">
      <c r="A124" s="264">
        <v>29</v>
      </c>
      <c r="B124" s="143" t="s">
        <v>234</v>
      </c>
      <c r="C124" s="80">
        <f>C125</f>
        <v>456.4</v>
      </c>
      <c r="D124" s="80">
        <f>D125</f>
        <v>456.33</v>
      </c>
      <c r="E124" s="81">
        <f t="shared" si="20"/>
        <v>99.984662576687128</v>
      </c>
      <c r="F124" s="6"/>
      <c r="G124" s="215">
        <f>(E124+E126+E131)/4</f>
        <v>74.79021598742122</v>
      </c>
      <c r="H124" s="215">
        <f>3/4*100</f>
        <v>75</v>
      </c>
    </row>
    <row r="125" spans="1:9" s="189" customFormat="1" x14ac:dyDescent="0.25">
      <c r="A125" s="264"/>
      <c r="B125" s="145" t="s">
        <v>5</v>
      </c>
      <c r="C125" s="76">
        <v>456.4</v>
      </c>
      <c r="D125" s="83">
        <v>456.33</v>
      </c>
      <c r="E125" s="83">
        <f t="shared" si="20"/>
        <v>99.984662576687128</v>
      </c>
      <c r="F125" s="6"/>
      <c r="G125" s="188">
        <f>C125/C133*100</f>
        <v>16.863107334195455</v>
      </c>
      <c r="H125" s="188"/>
    </row>
    <row r="126" spans="1:9" s="216" customFormat="1" ht="49.5" x14ac:dyDescent="0.25">
      <c r="A126" s="264">
        <v>30</v>
      </c>
      <c r="B126" s="143" t="s">
        <v>235</v>
      </c>
      <c r="C126" s="80">
        <f>C127</f>
        <v>611.79999999999995</v>
      </c>
      <c r="D126" s="81">
        <f>D127</f>
        <v>606.76</v>
      </c>
      <c r="E126" s="81">
        <f t="shared" si="20"/>
        <v>99.176201372997724</v>
      </c>
      <c r="F126" s="6"/>
      <c r="G126" s="215"/>
      <c r="H126" s="215"/>
    </row>
    <row r="127" spans="1:9" s="189" customFormat="1" x14ac:dyDescent="0.25">
      <c r="A127" s="264"/>
      <c r="B127" s="145" t="s">
        <v>5</v>
      </c>
      <c r="C127" s="76">
        <v>611.79999999999995</v>
      </c>
      <c r="D127" s="83">
        <v>606.76</v>
      </c>
      <c r="E127" s="83">
        <f t="shared" si="20"/>
        <v>99.176201372997724</v>
      </c>
      <c r="F127" s="6"/>
      <c r="G127" s="188"/>
      <c r="H127" s="188"/>
    </row>
    <row r="128" spans="1:9" s="113" customFormat="1" ht="90" customHeight="1" x14ac:dyDescent="0.25">
      <c r="A128" s="264">
        <v>31</v>
      </c>
      <c r="B128" s="217" t="s">
        <v>236</v>
      </c>
      <c r="C128" s="80">
        <f>C129</f>
        <v>1475.5</v>
      </c>
      <c r="D128" s="81">
        <v>0</v>
      </c>
      <c r="E128" s="81">
        <f t="shared" si="20"/>
        <v>0</v>
      </c>
      <c r="F128" s="218" t="s">
        <v>237</v>
      </c>
      <c r="G128" s="112"/>
      <c r="H128" s="112"/>
    </row>
    <row r="129" spans="1:8" s="5" customFormat="1" x14ac:dyDescent="0.25">
      <c r="A129" s="264"/>
      <c r="B129" s="145" t="s">
        <v>5</v>
      </c>
      <c r="C129" s="76">
        <v>1475.5</v>
      </c>
      <c r="D129" s="83">
        <v>0</v>
      </c>
      <c r="E129" s="83">
        <f t="shared" si="20"/>
        <v>0</v>
      </c>
      <c r="F129" s="16"/>
      <c r="G129" s="36"/>
      <c r="H129" s="36"/>
    </row>
    <row r="130" spans="1:8" s="216" customFormat="1" ht="49.5" x14ac:dyDescent="0.25">
      <c r="A130" s="264"/>
      <c r="B130" s="220" t="s">
        <v>239</v>
      </c>
      <c r="C130" s="80">
        <f>C132</f>
        <v>162.80000000000001</v>
      </c>
      <c r="D130" s="81">
        <f>D132</f>
        <v>162.80000000000001</v>
      </c>
      <c r="E130" s="81">
        <f t="shared" si="20"/>
        <v>100</v>
      </c>
      <c r="F130" s="6"/>
      <c r="G130" s="215"/>
      <c r="H130" s="215"/>
    </row>
    <row r="131" spans="1:8" s="216" customFormat="1" ht="49.5" x14ac:dyDescent="0.25">
      <c r="A131" s="264">
        <v>32</v>
      </c>
      <c r="B131" s="220" t="s">
        <v>240</v>
      </c>
      <c r="C131" s="80">
        <f>C132</f>
        <v>162.80000000000001</v>
      </c>
      <c r="D131" s="80">
        <f>D132</f>
        <v>162.80000000000001</v>
      </c>
      <c r="E131" s="81">
        <f t="shared" si="20"/>
        <v>100</v>
      </c>
      <c r="F131" s="6"/>
      <c r="G131" s="215">
        <f>C134/C133*100</f>
        <v>6.015148716053945</v>
      </c>
      <c r="H131" s="215"/>
    </row>
    <row r="132" spans="1:8" s="222" customFormat="1" x14ac:dyDescent="0.25">
      <c r="A132" s="263"/>
      <c r="B132" s="145" t="s">
        <v>4</v>
      </c>
      <c r="C132" s="76">
        <v>162.80000000000001</v>
      </c>
      <c r="D132" s="83">
        <v>162.80000000000001</v>
      </c>
      <c r="E132" s="83">
        <f t="shared" si="20"/>
        <v>100</v>
      </c>
      <c r="F132" s="6"/>
      <c r="G132" s="221"/>
      <c r="H132" s="221"/>
    </row>
    <row r="133" spans="1:8" s="140" customFormat="1" x14ac:dyDescent="0.35">
      <c r="A133" s="270"/>
      <c r="B133" s="186" t="s">
        <v>10</v>
      </c>
      <c r="C133" s="77">
        <f>C134+C135</f>
        <v>2706.5</v>
      </c>
      <c r="D133" s="77">
        <f>D134+D135</f>
        <v>1225.8899999999999</v>
      </c>
      <c r="E133" s="77">
        <f t="shared" si="20"/>
        <v>45.294291520413815</v>
      </c>
      <c r="F133" s="65"/>
      <c r="G133" s="139"/>
      <c r="H133" s="139"/>
    </row>
    <row r="134" spans="1:8" s="208" customFormat="1" ht="21" customHeight="1" x14ac:dyDescent="0.35">
      <c r="A134" s="267"/>
      <c r="B134" s="145" t="s">
        <v>4</v>
      </c>
      <c r="C134" s="76">
        <f>C132</f>
        <v>162.80000000000001</v>
      </c>
      <c r="D134" s="76">
        <f>D132</f>
        <v>162.80000000000001</v>
      </c>
      <c r="E134" s="76">
        <f t="shared" si="20"/>
        <v>100</v>
      </c>
      <c r="F134" s="9"/>
      <c r="G134" s="207"/>
      <c r="H134" s="207"/>
    </row>
    <row r="135" spans="1:8" s="208" customFormat="1" ht="21" customHeight="1" x14ac:dyDescent="0.35">
      <c r="A135" s="267"/>
      <c r="B135" s="145" t="s">
        <v>5</v>
      </c>
      <c r="C135" s="76">
        <f>C125+C127+C129</f>
        <v>2543.6999999999998</v>
      </c>
      <c r="D135" s="76">
        <f>D125+D127+D129</f>
        <v>1063.0899999999999</v>
      </c>
      <c r="E135" s="76">
        <f t="shared" si="20"/>
        <v>41.793057357392776</v>
      </c>
      <c r="F135" s="9"/>
      <c r="G135" s="207"/>
      <c r="H135" s="207"/>
    </row>
    <row r="136" spans="1:8" s="10" customFormat="1" ht="21.75" customHeight="1" x14ac:dyDescent="0.35">
      <c r="A136" s="261"/>
      <c r="B136" s="277" t="s">
        <v>296</v>
      </c>
      <c r="C136" s="277"/>
      <c r="D136" s="277"/>
      <c r="E136" s="277"/>
      <c r="F136" s="277"/>
      <c r="G136" s="26"/>
      <c r="H136" s="26"/>
    </row>
    <row r="137" spans="1:8" s="17" customFormat="1" ht="33" x14ac:dyDescent="0.35">
      <c r="A137" s="267"/>
      <c r="B137" s="213" t="s">
        <v>218</v>
      </c>
      <c r="C137" s="81">
        <f>C138+C141+C144+C147+C150</f>
        <v>499005.30000000005</v>
      </c>
      <c r="D137" s="81">
        <f>D138+D141+D144+D147+D150</f>
        <v>163091.54399999999</v>
      </c>
      <c r="E137" s="81">
        <f>D137/C137*100</f>
        <v>32.683329014741922</v>
      </c>
      <c r="F137" s="21"/>
      <c r="G137" s="29">
        <f>4/7*100</f>
        <v>57.142857142857139</v>
      </c>
      <c r="H137" s="29"/>
    </row>
    <row r="138" spans="1:8" s="17" customFormat="1" ht="176.25" customHeight="1" x14ac:dyDescent="0.35">
      <c r="A138" s="267">
        <v>33</v>
      </c>
      <c r="B138" s="211" t="s">
        <v>38</v>
      </c>
      <c r="C138" s="81">
        <f>C139+C140</f>
        <v>21388.799999999999</v>
      </c>
      <c r="D138" s="81">
        <f>D139+D140</f>
        <v>6461.8050000000003</v>
      </c>
      <c r="E138" s="81">
        <f>D138/C138*100</f>
        <v>30.21116191651706</v>
      </c>
      <c r="F138" s="260" t="s">
        <v>287</v>
      </c>
      <c r="G138" s="120"/>
      <c r="H138" s="29"/>
    </row>
    <row r="139" spans="1:8" s="208" customFormat="1" ht="18.75" customHeight="1" x14ac:dyDescent="0.35">
      <c r="A139" s="267"/>
      <c r="B139" s="210" t="s">
        <v>4</v>
      </c>
      <c r="C139" s="83">
        <v>19463.8</v>
      </c>
      <c r="D139" s="83">
        <v>5880.2420000000002</v>
      </c>
      <c r="E139" s="83">
        <f>D139/C139*100</f>
        <v>30.211171508133049</v>
      </c>
      <c r="F139" s="210"/>
      <c r="G139" s="207"/>
      <c r="H139" s="207"/>
    </row>
    <row r="140" spans="1:8" s="208" customFormat="1" ht="18.75" customHeight="1" x14ac:dyDescent="0.35">
      <c r="A140" s="267"/>
      <c r="B140" s="210" t="s">
        <v>5</v>
      </c>
      <c r="C140" s="83">
        <v>1925</v>
      </c>
      <c r="D140" s="83">
        <v>581.56299999999999</v>
      </c>
      <c r="E140" s="83">
        <f t="shared" ref="E140" si="21">D140/C140*100</f>
        <v>30.211064935064936</v>
      </c>
      <c r="F140" s="210"/>
      <c r="G140" s="207"/>
      <c r="H140" s="207"/>
    </row>
    <row r="141" spans="1:8" s="17" customFormat="1" ht="409.5" customHeight="1" x14ac:dyDescent="0.35">
      <c r="A141" s="267">
        <v>34</v>
      </c>
      <c r="B141" s="143" t="s">
        <v>219</v>
      </c>
      <c r="C141" s="80">
        <f>C142+C143</f>
        <v>29669.599999999999</v>
      </c>
      <c r="D141" s="80">
        <f>D142+D143</f>
        <v>28411.199999999997</v>
      </c>
      <c r="E141" s="80">
        <f>D141/C141*100</f>
        <v>95.758621619435374</v>
      </c>
      <c r="F141" s="37" t="s">
        <v>282</v>
      </c>
      <c r="G141" s="29"/>
      <c r="H141" s="29"/>
    </row>
    <row r="142" spans="1:8" s="17" customFormat="1" x14ac:dyDescent="0.35">
      <c r="A142" s="267"/>
      <c r="B142" s="210" t="s">
        <v>4</v>
      </c>
      <c r="C142" s="83">
        <v>11925.4</v>
      </c>
      <c r="D142" s="83">
        <v>11925.4</v>
      </c>
      <c r="E142" s="76">
        <f>D142/C142*100</f>
        <v>100</v>
      </c>
      <c r="F142" s="21"/>
      <c r="G142" s="29"/>
      <c r="H142" s="29"/>
    </row>
    <row r="143" spans="1:8" s="17" customFormat="1" x14ac:dyDescent="0.35">
      <c r="A143" s="267"/>
      <c r="B143" s="210" t="s">
        <v>5</v>
      </c>
      <c r="C143" s="83">
        <v>17744.2</v>
      </c>
      <c r="D143" s="83">
        <v>16485.8</v>
      </c>
      <c r="E143" s="83">
        <f t="shared" ref="E143" si="22">D143/C143*100</f>
        <v>92.90810518366564</v>
      </c>
      <c r="F143" s="21"/>
      <c r="G143" s="29"/>
      <c r="H143" s="29"/>
    </row>
    <row r="144" spans="1:8" s="208" customFormat="1" ht="185.25" customHeight="1" x14ac:dyDescent="0.35">
      <c r="A144" s="267">
        <v>35</v>
      </c>
      <c r="B144" s="143" t="s">
        <v>220</v>
      </c>
      <c r="C144" s="80">
        <f>C145+C146</f>
        <v>93010</v>
      </c>
      <c r="D144" s="80">
        <f>D145+D146</f>
        <v>4.1189999999999998</v>
      </c>
      <c r="E144" s="80">
        <f>D144/C144*100</f>
        <v>4.4285560692398666E-3</v>
      </c>
      <c r="F144" s="8" t="s">
        <v>312</v>
      </c>
      <c r="G144" s="212"/>
      <c r="H144" s="207"/>
    </row>
    <row r="145" spans="1:8" s="208" customFormat="1" ht="18.75" customHeight="1" x14ac:dyDescent="0.35">
      <c r="A145" s="267"/>
      <c r="B145" s="210" t="s">
        <v>5</v>
      </c>
      <c r="C145" s="83">
        <v>10</v>
      </c>
      <c r="D145" s="83">
        <v>4.1189999999999998</v>
      </c>
      <c r="E145" s="83">
        <f>D145/C145*100</f>
        <v>41.19</v>
      </c>
      <c r="F145" s="210"/>
      <c r="G145" s="207"/>
      <c r="H145" s="207"/>
    </row>
    <row r="146" spans="1:8" s="208" customFormat="1" ht="18.75" customHeight="1" x14ac:dyDescent="0.35">
      <c r="A146" s="267"/>
      <c r="B146" s="210" t="s">
        <v>7</v>
      </c>
      <c r="C146" s="83">
        <v>93000</v>
      </c>
      <c r="D146" s="83">
        <v>0</v>
      </c>
      <c r="E146" s="83">
        <v>0</v>
      </c>
      <c r="F146" s="210"/>
      <c r="G146" s="207"/>
      <c r="H146" s="207"/>
    </row>
    <row r="147" spans="1:8" s="17" customFormat="1" ht="60.75" customHeight="1" x14ac:dyDescent="0.35">
      <c r="A147" s="267">
        <v>36</v>
      </c>
      <c r="B147" s="143" t="s">
        <v>221</v>
      </c>
      <c r="C147" s="80">
        <f>C148+C149</f>
        <v>27681.5</v>
      </c>
      <c r="D147" s="80">
        <f>D148+D149</f>
        <v>19684.93</v>
      </c>
      <c r="E147" s="81">
        <f t="shared" ref="E147:E152" si="23">D147/C147*100</f>
        <v>71.112222964795976</v>
      </c>
      <c r="F147" s="284" t="s">
        <v>313</v>
      </c>
      <c r="G147" s="120"/>
      <c r="H147" s="29"/>
    </row>
    <row r="148" spans="1:8" s="17" customFormat="1" ht="25.5" customHeight="1" x14ac:dyDescent="0.35">
      <c r="A148" s="267"/>
      <c r="B148" s="210" t="s">
        <v>4</v>
      </c>
      <c r="C148" s="83">
        <v>19463.8</v>
      </c>
      <c r="D148" s="83">
        <v>12186.9</v>
      </c>
      <c r="E148" s="83">
        <f t="shared" si="23"/>
        <v>62.613158787081659</v>
      </c>
      <c r="F148" s="285"/>
      <c r="G148" s="29"/>
      <c r="H148" s="29"/>
    </row>
    <row r="149" spans="1:8" s="17" customFormat="1" ht="27" customHeight="1" x14ac:dyDescent="0.35">
      <c r="A149" s="267"/>
      <c r="B149" s="210" t="s">
        <v>5</v>
      </c>
      <c r="C149" s="83">
        <v>8217.7000000000007</v>
      </c>
      <c r="D149" s="83">
        <v>7498.03</v>
      </c>
      <c r="E149" s="83">
        <f t="shared" si="23"/>
        <v>91.242440098811102</v>
      </c>
      <c r="F149" s="285"/>
      <c r="G149" s="29"/>
      <c r="H149" s="29"/>
    </row>
    <row r="150" spans="1:8" s="17" customFormat="1" ht="72.75" customHeight="1" x14ac:dyDescent="0.35">
      <c r="A150" s="267">
        <v>37</v>
      </c>
      <c r="B150" s="143" t="s">
        <v>222</v>
      </c>
      <c r="C150" s="81">
        <f>C151+C152</f>
        <v>327255.40000000002</v>
      </c>
      <c r="D150" s="81">
        <f>D151+D152</f>
        <v>108529.49</v>
      </c>
      <c r="E150" s="81">
        <f t="shared" si="23"/>
        <v>33.163544436547113</v>
      </c>
      <c r="F150" s="285"/>
      <c r="G150" s="29">
        <f>C150/C170*100</f>
        <v>58.168159342172331</v>
      </c>
      <c r="H150" s="29"/>
    </row>
    <row r="151" spans="1:8" s="17" customFormat="1" ht="23.25" customHeight="1" x14ac:dyDescent="0.35">
      <c r="A151" s="267"/>
      <c r="B151" s="9" t="s">
        <v>4</v>
      </c>
      <c r="C151" s="83">
        <v>297802.40000000002</v>
      </c>
      <c r="D151" s="83">
        <v>98761.83</v>
      </c>
      <c r="E151" s="83">
        <f t="shared" si="23"/>
        <v>33.163544014420296</v>
      </c>
      <c r="F151" s="285"/>
      <c r="G151" s="29"/>
      <c r="H151" s="29"/>
    </row>
    <row r="152" spans="1:8" s="17" customFormat="1" ht="24" customHeight="1" x14ac:dyDescent="0.35">
      <c r="A152" s="267"/>
      <c r="B152" s="9" t="s">
        <v>5</v>
      </c>
      <c r="C152" s="83">
        <v>29453</v>
      </c>
      <c r="D152" s="83">
        <v>9767.66</v>
      </c>
      <c r="E152" s="83">
        <f t="shared" si="23"/>
        <v>33.163548704715993</v>
      </c>
      <c r="F152" s="286"/>
      <c r="G152" s="29"/>
      <c r="H152" s="29"/>
    </row>
    <row r="153" spans="1:8" s="17" customFormat="1" ht="49.5" x14ac:dyDescent="0.35">
      <c r="A153" s="267"/>
      <c r="B153" s="143" t="s">
        <v>39</v>
      </c>
      <c r="C153" s="80">
        <f>C154+C158+C161</f>
        <v>6325.3959999999997</v>
      </c>
      <c r="D153" s="80">
        <f>D154+D158+D161</f>
        <v>6320.3879999999999</v>
      </c>
      <c r="E153" s="81">
        <f>D153/C153*100</f>
        <v>99.920827091299898</v>
      </c>
      <c r="F153" s="37"/>
      <c r="G153" s="29"/>
      <c r="H153" s="29"/>
    </row>
    <row r="154" spans="1:8" s="17" customFormat="1" ht="114.75" customHeight="1" x14ac:dyDescent="0.35">
      <c r="A154" s="267">
        <v>38</v>
      </c>
      <c r="B154" s="143" t="s">
        <v>223</v>
      </c>
      <c r="C154" s="80">
        <f>C155+C156+C157</f>
        <v>3108.68</v>
      </c>
      <c r="D154" s="80">
        <f>D155+D156+D157</f>
        <v>3108.6019999999999</v>
      </c>
      <c r="E154" s="80">
        <f>D154/C154*100</f>
        <v>99.997490896457663</v>
      </c>
      <c r="F154" s="8" t="s">
        <v>224</v>
      </c>
      <c r="G154" s="120"/>
      <c r="H154" s="29"/>
    </row>
    <row r="155" spans="1:8" s="17" customFormat="1" x14ac:dyDescent="0.35">
      <c r="A155" s="267"/>
      <c r="B155" s="33" t="s">
        <v>9</v>
      </c>
      <c r="C155" s="76">
        <v>146.25</v>
      </c>
      <c r="D155" s="76">
        <v>146.25200000000001</v>
      </c>
      <c r="E155" s="76">
        <f t="shared" ref="E155:E157" si="24">D155/C155*100</f>
        <v>100.00136752136753</v>
      </c>
      <c r="F155" s="37"/>
      <c r="G155" s="29"/>
      <c r="H155" s="29"/>
    </row>
    <row r="156" spans="1:8" s="17" customFormat="1" ht="18.75" customHeight="1" x14ac:dyDescent="0.35">
      <c r="A156" s="267"/>
      <c r="B156" s="210" t="s">
        <v>4</v>
      </c>
      <c r="C156" s="83">
        <v>2806.93</v>
      </c>
      <c r="D156" s="83">
        <v>2806.92</v>
      </c>
      <c r="E156" s="76">
        <f t="shared" si="24"/>
        <v>99.999643738889105</v>
      </c>
      <c r="F156" s="21"/>
      <c r="G156" s="29"/>
      <c r="H156" s="29"/>
    </row>
    <row r="157" spans="1:8" s="17" customFormat="1" ht="18.75" customHeight="1" x14ac:dyDescent="0.35">
      <c r="A157" s="267"/>
      <c r="B157" s="210" t="s">
        <v>5</v>
      </c>
      <c r="C157" s="83">
        <v>155.5</v>
      </c>
      <c r="D157" s="83">
        <v>155.43</v>
      </c>
      <c r="E157" s="76">
        <f t="shared" si="24"/>
        <v>99.954983922829584</v>
      </c>
      <c r="F157" s="21"/>
      <c r="G157" s="29"/>
      <c r="H157" s="29"/>
    </row>
    <row r="158" spans="1:8" s="208" customFormat="1" ht="157.5" customHeight="1" x14ac:dyDescent="0.35">
      <c r="A158" s="267">
        <v>39</v>
      </c>
      <c r="B158" s="211" t="s">
        <v>225</v>
      </c>
      <c r="C158" s="81">
        <f>C159+C160</f>
        <v>3207.4160000000002</v>
      </c>
      <c r="D158" s="81">
        <f>D159+D160</f>
        <v>3207.2950000000001</v>
      </c>
      <c r="E158" s="81">
        <f t="shared" ref="E158:E159" si="25">D158/C158*100</f>
        <v>99.996227492785465</v>
      </c>
      <c r="F158" s="214" t="s">
        <v>226</v>
      </c>
      <c r="G158" s="212"/>
      <c r="H158" s="207"/>
    </row>
    <row r="159" spans="1:8" s="208" customFormat="1" x14ac:dyDescent="0.35">
      <c r="A159" s="267"/>
      <c r="B159" s="33" t="s">
        <v>9</v>
      </c>
      <c r="C159" s="76">
        <v>2664.616</v>
      </c>
      <c r="D159" s="76">
        <v>2664.5219999999999</v>
      </c>
      <c r="E159" s="76">
        <f t="shared" si="25"/>
        <v>99.996472287188837</v>
      </c>
      <c r="F159" s="8"/>
      <c r="G159" s="207"/>
      <c r="H159" s="207"/>
    </row>
    <row r="160" spans="1:8" s="208" customFormat="1" ht="18.75" customHeight="1" x14ac:dyDescent="0.35">
      <c r="A160" s="267"/>
      <c r="B160" s="210" t="s">
        <v>4</v>
      </c>
      <c r="C160" s="83">
        <v>542.79999999999995</v>
      </c>
      <c r="D160" s="83">
        <v>542.77300000000002</v>
      </c>
      <c r="E160" s="76">
        <v>0</v>
      </c>
      <c r="F160" s="210"/>
      <c r="G160" s="207"/>
      <c r="H160" s="207"/>
    </row>
    <row r="161" spans="1:10" s="17" customFormat="1" ht="38.25" customHeight="1" x14ac:dyDescent="0.35">
      <c r="A161" s="267">
        <v>40</v>
      </c>
      <c r="B161" s="143" t="s">
        <v>40</v>
      </c>
      <c r="C161" s="80">
        <f>C162</f>
        <v>9.3000000000000007</v>
      </c>
      <c r="D161" s="80">
        <f>D162</f>
        <v>4.4909999999999997</v>
      </c>
      <c r="E161" s="80">
        <f>D161/C161*100</f>
        <v>48.290322580645153</v>
      </c>
      <c r="F161" s="37"/>
      <c r="G161" s="120"/>
      <c r="H161" s="29"/>
    </row>
    <row r="162" spans="1:10" s="17" customFormat="1" ht="18.75" customHeight="1" x14ac:dyDescent="0.35">
      <c r="A162" s="267"/>
      <c r="B162" s="210" t="s">
        <v>4</v>
      </c>
      <c r="C162" s="83">
        <v>9.3000000000000007</v>
      </c>
      <c r="D162" s="83">
        <v>4.4909999999999997</v>
      </c>
      <c r="E162" s="76">
        <f t="shared" ref="E162" si="26">D162/C162*100</f>
        <v>48.290322580645153</v>
      </c>
      <c r="F162" s="21"/>
      <c r="G162" s="29"/>
      <c r="H162" s="29"/>
    </row>
    <row r="163" spans="1:10" s="17" customFormat="1" ht="66" x14ac:dyDescent="0.35">
      <c r="A163" s="267"/>
      <c r="B163" s="143" t="s">
        <v>227</v>
      </c>
      <c r="C163" s="80">
        <f>C164+C166+C168</f>
        <v>57271.600000000006</v>
      </c>
      <c r="D163" s="80">
        <f>D164+D166+D168</f>
        <v>50874.953000000001</v>
      </c>
      <c r="E163" s="80">
        <f>D163/C163*100</f>
        <v>88.831031436174285</v>
      </c>
      <c r="F163" s="37"/>
      <c r="G163" s="29"/>
      <c r="H163" s="29"/>
    </row>
    <row r="164" spans="1:10" s="17" customFormat="1" ht="33" x14ac:dyDescent="0.35">
      <c r="A164" s="267">
        <v>41</v>
      </c>
      <c r="B164" s="143" t="s">
        <v>228</v>
      </c>
      <c r="C164" s="80">
        <f>C165</f>
        <v>7584</v>
      </c>
      <c r="D164" s="80">
        <f>D165</f>
        <v>5507.6949999999997</v>
      </c>
      <c r="E164" s="80">
        <f>D164/C164*100</f>
        <v>72.622560654008439</v>
      </c>
      <c r="F164" s="8" t="s">
        <v>230</v>
      </c>
      <c r="G164" s="120"/>
      <c r="H164" s="29"/>
    </row>
    <row r="165" spans="1:10" s="17" customFormat="1" ht="18.75" customHeight="1" x14ac:dyDescent="0.35">
      <c r="A165" s="267"/>
      <c r="B165" s="210" t="s">
        <v>5</v>
      </c>
      <c r="C165" s="83">
        <v>7584</v>
      </c>
      <c r="D165" s="83">
        <v>5507.6949999999997</v>
      </c>
      <c r="E165" s="76">
        <f>D165/C165*100</f>
        <v>72.622560654008439</v>
      </c>
      <c r="F165" s="21"/>
      <c r="G165" s="29"/>
      <c r="H165" s="29"/>
    </row>
    <row r="166" spans="1:10" s="17" customFormat="1" ht="69" customHeight="1" x14ac:dyDescent="0.35">
      <c r="A166" s="267">
        <v>42</v>
      </c>
      <c r="B166" s="143" t="s">
        <v>229</v>
      </c>
      <c r="C166" s="80">
        <f>C167</f>
        <v>15000.8</v>
      </c>
      <c r="D166" s="80">
        <f>D167</f>
        <v>14451.618</v>
      </c>
      <c r="E166" s="80">
        <f>D166/C166*100</f>
        <v>96.338981920964216</v>
      </c>
      <c r="F166" s="8" t="s">
        <v>231</v>
      </c>
      <c r="G166" s="120"/>
      <c r="H166" s="29"/>
    </row>
    <row r="167" spans="1:10" s="17" customFormat="1" ht="18.75" customHeight="1" x14ac:dyDescent="0.35">
      <c r="A167" s="267"/>
      <c r="B167" s="210" t="s">
        <v>5</v>
      </c>
      <c r="C167" s="83">
        <v>15000.8</v>
      </c>
      <c r="D167" s="83">
        <v>14451.618</v>
      </c>
      <c r="E167" s="76">
        <f t="shared" ref="E167" si="27">D167/C167*100</f>
        <v>96.338981920964216</v>
      </c>
      <c r="F167" s="21"/>
      <c r="G167" s="29"/>
      <c r="H167" s="29"/>
    </row>
    <row r="168" spans="1:10" s="17" customFormat="1" ht="55.5" customHeight="1" x14ac:dyDescent="0.35">
      <c r="A168" s="267">
        <v>43</v>
      </c>
      <c r="B168" s="143" t="s">
        <v>232</v>
      </c>
      <c r="C168" s="80">
        <f>C169</f>
        <v>34686.800000000003</v>
      </c>
      <c r="D168" s="80">
        <f>D169</f>
        <v>30915.64</v>
      </c>
      <c r="E168" s="80">
        <f t="shared" ref="E168" si="28">D168/C168*100</f>
        <v>89.127967987822444</v>
      </c>
      <c r="F168" s="8" t="s">
        <v>233</v>
      </c>
      <c r="G168" s="120"/>
      <c r="H168" s="29"/>
    </row>
    <row r="169" spans="1:10" s="10" customFormat="1" ht="18.75" customHeight="1" x14ac:dyDescent="0.35">
      <c r="A169" s="261"/>
      <c r="B169" s="210" t="s">
        <v>5</v>
      </c>
      <c r="C169" s="83">
        <v>34686.800000000003</v>
      </c>
      <c r="D169" s="83">
        <v>30915.64</v>
      </c>
      <c r="E169" s="76">
        <f t="shared" ref="E169" si="29">D169/C169*100</f>
        <v>89.127967987822444</v>
      </c>
      <c r="F169" s="21"/>
      <c r="G169" s="26"/>
      <c r="H169" s="26"/>
    </row>
    <row r="170" spans="1:10" s="57" customFormat="1" x14ac:dyDescent="0.35">
      <c r="A170" s="270"/>
      <c r="B170" s="52" t="s">
        <v>6</v>
      </c>
      <c r="C170" s="77">
        <f>C171+C172+C173+C174</f>
        <v>562602.29599999997</v>
      </c>
      <c r="D170" s="77">
        <f>D171+D172+D173+D174</f>
        <v>220286.88500000001</v>
      </c>
      <c r="E170" s="77">
        <f t="shared" ref="E170:E174" si="30">D170/C170*100</f>
        <v>39.154992179413362</v>
      </c>
      <c r="F170" s="55"/>
      <c r="G170" s="56">
        <f>(C174+C172+C171)/C170*100</f>
        <v>79.59891013313603</v>
      </c>
      <c r="H170" s="56">
        <f>(D174+D172+D171)/(C174+C172+C171)*100</f>
        <v>30.127670590542081</v>
      </c>
    </row>
    <row r="171" spans="1:10" s="17" customFormat="1" x14ac:dyDescent="0.35">
      <c r="A171" s="267"/>
      <c r="B171" s="145" t="s">
        <v>9</v>
      </c>
      <c r="C171" s="76">
        <f>C155+C159</f>
        <v>2810.866</v>
      </c>
      <c r="D171" s="76">
        <f>D155+D159</f>
        <v>2810.7739999999999</v>
      </c>
      <c r="E171" s="76">
        <f>D171/C171*100</f>
        <v>99.996726987341262</v>
      </c>
      <c r="F171" s="37"/>
      <c r="G171" s="29">
        <f>C173/C170*100</f>
        <v>20.401089866863963</v>
      </c>
      <c r="H171" s="29"/>
    </row>
    <row r="172" spans="1:10" s="17" customFormat="1" x14ac:dyDescent="0.35">
      <c r="A172" s="267"/>
      <c r="B172" s="9" t="s">
        <v>4</v>
      </c>
      <c r="C172" s="76">
        <f>C139+C142+C148+C151+C156+C160+C162</f>
        <v>352014.43</v>
      </c>
      <c r="D172" s="76">
        <f>D139+D142+D148+D151+D156+D160+D162</f>
        <v>132108.55600000001</v>
      </c>
      <c r="E172" s="76">
        <f t="shared" si="30"/>
        <v>37.529301284609275</v>
      </c>
      <c r="F172" s="37"/>
      <c r="G172" s="29"/>
      <c r="H172" s="29"/>
    </row>
    <row r="173" spans="1:10" s="17" customFormat="1" x14ac:dyDescent="0.35">
      <c r="A173" s="267"/>
      <c r="B173" s="9" t="s">
        <v>5</v>
      </c>
      <c r="C173" s="76">
        <f>C140+C143+C145+C149+C152+C157+C165+C167+C169</f>
        <v>114777</v>
      </c>
      <c r="D173" s="76">
        <f>D140+D143+D145+D149+D152+D157+D165+D167+D169</f>
        <v>85367.554999999993</v>
      </c>
      <c r="E173" s="76">
        <f t="shared" si="30"/>
        <v>74.376882999207155</v>
      </c>
      <c r="F173" s="37"/>
      <c r="G173" s="29"/>
      <c r="H173" s="29"/>
    </row>
    <row r="174" spans="1:10" s="17" customFormat="1" x14ac:dyDescent="0.35">
      <c r="A174" s="267"/>
      <c r="B174" s="9" t="s">
        <v>7</v>
      </c>
      <c r="C174" s="76">
        <f>C146</f>
        <v>93000</v>
      </c>
      <c r="D174" s="76">
        <f>D146</f>
        <v>0</v>
      </c>
      <c r="E174" s="76">
        <f t="shared" si="30"/>
        <v>0</v>
      </c>
      <c r="F174" s="37"/>
      <c r="G174" s="29"/>
      <c r="H174" s="29"/>
    </row>
    <row r="175" spans="1:10" s="118" customFormat="1" ht="18.75" customHeight="1" x14ac:dyDescent="0.35">
      <c r="A175" s="262"/>
      <c r="B175" s="290" t="s">
        <v>289</v>
      </c>
      <c r="C175" s="291"/>
      <c r="D175" s="291"/>
      <c r="E175" s="291"/>
      <c r="F175" s="292"/>
      <c r="G175" s="117"/>
      <c r="H175" s="117"/>
    </row>
    <row r="176" spans="1:10" s="10" customFormat="1" ht="24" customHeight="1" x14ac:dyDescent="0.35">
      <c r="A176" s="261"/>
      <c r="B176" s="287" t="s">
        <v>297</v>
      </c>
      <c r="C176" s="287"/>
      <c r="D176" s="287"/>
      <c r="E176" s="287"/>
      <c r="F176" s="287"/>
      <c r="G176" s="26"/>
      <c r="H176" s="26" t="s">
        <v>266</v>
      </c>
      <c r="J176" s="250">
        <v>3</v>
      </c>
    </row>
    <row r="177" spans="1:8" s="17" customFormat="1" x14ac:dyDescent="0.35">
      <c r="A177" s="267"/>
      <c r="B177" s="3" t="s">
        <v>64</v>
      </c>
      <c r="C177" s="80">
        <f>C178+C181</f>
        <v>3846.9</v>
      </c>
      <c r="D177" s="80">
        <f>D178+D181</f>
        <v>3846.83</v>
      </c>
      <c r="E177" s="80">
        <f>D177/C177*100</f>
        <v>99.998180353011506</v>
      </c>
      <c r="F177" s="37"/>
      <c r="G177" s="50"/>
      <c r="H177" s="29">
        <f>J176+J400+K8+J284+K412+K318+J374+I419+K458+J106+I250+K349+H191+J60+K435+I32+I332+J229+J295+I317+I122</f>
        <v>122</v>
      </c>
    </row>
    <row r="178" spans="1:8" s="87" customFormat="1" ht="132.75" customHeight="1" x14ac:dyDescent="0.35">
      <c r="A178" s="267">
        <v>44</v>
      </c>
      <c r="B178" s="3" t="s">
        <v>65</v>
      </c>
      <c r="C178" s="85">
        <f>C179+C180</f>
        <v>3303</v>
      </c>
      <c r="D178" s="85">
        <f>D179+D180</f>
        <v>3303</v>
      </c>
      <c r="E178" s="85">
        <f>D178/C178*100</f>
        <v>100</v>
      </c>
      <c r="F178" s="8" t="s">
        <v>67</v>
      </c>
      <c r="G178" s="88"/>
      <c r="H178" s="86"/>
    </row>
    <row r="179" spans="1:8" s="17" customFormat="1" x14ac:dyDescent="0.35">
      <c r="A179" s="267"/>
      <c r="B179" s="8" t="s">
        <v>4</v>
      </c>
      <c r="C179" s="76">
        <v>3303</v>
      </c>
      <c r="D179" s="76">
        <v>3303</v>
      </c>
      <c r="E179" s="75">
        <f>D179/C179*100</f>
        <v>100</v>
      </c>
      <c r="G179" s="50"/>
      <c r="H179" s="29"/>
    </row>
    <row r="180" spans="1:8" s="17" customFormat="1" hidden="1" x14ac:dyDescent="0.35">
      <c r="A180" s="267"/>
      <c r="B180" s="8" t="s">
        <v>5</v>
      </c>
      <c r="C180" s="76">
        <v>0</v>
      </c>
      <c r="D180" s="76">
        <v>0</v>
      </c>
      <c r="E180" s="75">
        <v>0</v>
      </c>
      <c r="F180" s="37"/>
      <c r="G180" s="50"/>
      <c r="H180" s="29"/>
    </row>
    <row r="181" spans="1:8" s="17" customFormat="1" ht="115.5" customHeight="1" x14ac:dyDescent="0.35">
      <c r="A181" s="267">
        <v>45</v>
      </c>
      <c r="B181" s="3" t="s">
        <v>66</v>
      </c>
      <c r="C181" s="80">
        <f>C182+C183</f>
        <v>543.9</v>
      </c>
      <c r="D181" s="80">
        <f>D182+D183</f>
        <v>543.83000000000004</v>
      </c>
      <c r="E181" s="80">
        <f>D181/C181*100</f>
        <v>99.987129987130004</v>
      </c>
      <c r="F181" s="8" t="s">
        <v>68</v>
      </c>
      <c r="G181" s="50"/>
      <c r="H181" s="29"/>
    </row>
    <row r="182" spans="1:8" s="17" customFormat="1" hidden="1" x14ac:dyDescent="0.35">
      <c r="A182" s="267"/>
      <c r="B182" s="8" t="s">
        <v>4</v>
      </c>
      <c r="C182" s="76">
        <v>0</v>
      </c>
      <c r="D182" s="76">
        <v>0</v>
      </c>
      <c r="E182" s="75">
        <v>0</v>
      </c>
      <c r="F182" s="37"/>
      <c r="G182" s="50"/>
      <c r="H182" s="29"/>
    </row>
    <row r="183" spans="1:8" s="17" customFormat="1" x14ac:dyDescent="0.35">
      <c r="A183" s="267"/>
      <c r="B183" s="8" t="s">
        <v>5</v>
      </c>
      <c r="C183" s="76">
        <v>543.9</v>
      </c>
      <c r="D183" s="76">
        <v>543.83000000000004</v>
      </c>
      <c r="E183" s="75">
        <f>D183/C183*100</f>
        <v>99.987129987130004</v>
      </c>
      <c r="G183" s="50"/>
      <c r="H183" s="29"/>
    </row>
    <row r="184" spans="1:8" s="17" customFormat="1" ht="66" x14ac:dyDescent="0.35">
      <c r="A184" s="267"/>
      <c r="B184" s="3" t="s">
        <v>37</v>
      </c>
      <c r="C184" s="80">
        <f>C185</f>
        <v>1354.3</v>
      </c>
      <c r="D184" s="80">
        <f>D185</f>
        <v>1354.21</v>
      </c>
      <c r="E184" s="85">
        <f t="shared" ref="E184:E186" si="31">D184/C184*100</f>
        <v>99.993354500479953</v>
      </c>
      <c r="F184" s="37"/>
      <c r="G184" s="29"/>
      <c r="H184" s="29"/>
    </row>
    <row r="185" spans="1:8" s="87" customFormat="1" ht="178.5" customHeight="1" x14ac:dyDescent="0.35">
      <c r="A185" s="267">
        <v>46</v>
      </c>
      <c r="B185" s="3" t="s">
        <v>69</v>
      </c>
      <c r="C185" s="80">
        <f>C187+C186</f>
        <v>1354.3</v>
      </c>
      <c r="D185" s="80">
        <f>D187+D186</f>
        <v>1354.21</v>
      </c>
      <c r="E185" s="85">
        <f t="shared" si="31"/>
        <v>99.993354500479953</v>
      </c>
      <c r="F185" s="8" t="s">
        <v>70</v>
      </c>
      <c r="G185" s="88"/>
      <c r="H185" s="86"/>
    </row>
    <row r="186" spans="1:8" s="10" customFormat="1" x14ac:dyDescent="0.35">
      <c r="A186" s="261"/>
      <c r="B186" s="8" t="s">
        <v>4</v>
      </c>
      <c r="C186" s="76">
        <v>673.5</v>
      </c>
      <c r="D186" s="76">
        <v>673.5</v>
      </c>
      <c r="E186" s="75">
        <f t="shared" si="31"/>
        <v>100</v>
      </c>
      <c r="F186" s="37"/>
      <c r="G186" s="26"/>
      <c r="H186" s="26"/>
    </row>
    <row r="187" spans="1:8" s="10" customFormat="1" x14ac:dyDescent="0.35">
      <c r="A187" s="261"/>
      <c r="B187" s="8" t="s">
        <v>5</v>
      </c>
      <c r="C187" s="76">
        <v>680.8</v>
      </c>
      <c r="D187" s="76">
        <v>680.71</v>
      </c>
      <c r="E187" s="75">
        <f>D187/C187*100</f>
        <v>99.986780258519403</v>
      </c>
      <c r="F187" s="37"/>
      <c r="G187" s="26"/>
      <c r="H187" s="26"/>
    </row>
    <row r="188" spans="1:8" s="57" customFormat="1" ht="21.75" customHeight="1" x14ac:dyDescent="0.35">
      <c r="A188" s="270"/>
      <c r="B188" s="58" t="s">
        <v>6</v>
      </c>
      <c r="C188" s="77">
        <f>C189+C190</f>
        <v>5201.2</v>
      </c>
      <c r="D188" s="77">
        <f>D189+D190</f>
        <v>5201.04</v>
      </c>
      <c r="E188" s="78">
        <f>D188/C188*100</f>
        <v>99.996923786818428</v>
      </c>
      <c r="F188" s="122"/>
      <c r="G188" s="56"/>
      <c r="H188" s="56"/>
    </row>
    <row r="189" spans="1:8" s="17" customFormat="1" x14ac:dyDescent="0.35">
      <c r="A189" s="267"/>
      <c r="B189" s="8" t="s">
        <v>4</v>
      </c>
      <c r="C189" s="76">
        <f>C186+C182+C179</f>
        <v>3976.5</v>
      </c>
      <c r="D189" s="76">
        <f>D186+D182+D179</f>
        <v>3976.5</v>
      </c>
      <c r="E189" s="79">
        <f t="shared" ref="E189:E190" si="32">D189/C189*100</f>
        <v>100</v>
      </c>
      <c r="F189" s="13"/>
      <c r="G189" s="29"/>
      <c r="H189" s="29"/>
    </row>
    <row r="190" spans="1:8" s="17" customFormat="1" x14ac:dyDescent="0.35">
      <c r="A190" s="267"/>
      <c r="B190" s="8" t="s">
        <v>5</v>
      </c>
      <c r="C190" s="76">
        <f>C187+C183+C180</f>
        <v>1224.6999999999998</v>
      </c>
      <c r="D190" s="76">
        <f>D187+D183+D180</f>
        <v>1224.54</v>
      </c>
      <c r="E190" s="79">
        <f t="shared" si="32"/>
        <v>99.986935576059452</v>
      </c>
      <c r="F190" s="44"/>
      <c r="G190" s="29"/>
      <c r="H190" s="29"/>
    </row>
    <row r="191" spans="1:8" s="10" customFormat="1" ht="21.75" customHeight="1" x14ac:dyDescent="0.35">
      <c r="A191" s="261"/>
      <c r="B191" s="276" t="s">
        <v>298</v>
      </c>
      <c r="C191" s="276"/>
      <c r="D191" s="276"/>
      <c r="E191" s="276"/>
      <c r="F191" s="276"/>
      <c r="G191" s="26"/>
      <c r="H191" s="253">
        <v>10</v>
      </c>
    </row>
    <row r="192" spans="1:8" s="15" customFormat="1" ht="51.75" customHeight="1" x14ac:dyDescent="0.25">
      <c r="A192" s="264"/>
      <c r="B192" s="46" t="s">
        <v>279</v>
      </c>
      <c r="C192" s="81">
        <f>C193+C197+C202+C205</f>
        <v>393674.12</v>
      </c>
      <c r="D192" s="81">
        <f>D193+D197+D202+D205</f>
        <v>392953.70299999998</v>
      </c>
      <c r="E192" s="81">
        <f>D192/C192*100</f>
        <v>99.817001686572638</v>
      </c>
      <c r="F192" s="44"/>
      <c r="G192" s="28">
        <v>10</v>
      </c>
      <c r="H192" s="28"/>
    </row>
    <row r="193" spans="1:8" s="87" customFormat="1" ht="144.75" customHeight="1" x14ac:dyDescent="0.35">
      <c r="A193" s="267">
        <v>47</v>
      </c>
      <c r="B193" s="168" t="s">
        <v>48</v>
      </c>
      <c r="C193" s="81">
        <f>C194+C195+C196</f>
        <v>55261.1</v>
      </c>
      <c r="D193" s="81">
        <f>D194+D195+D196</f>
        <v>54725.599999999999</v>
      </c>
      <c r="E193" s="81">
        <f>D193/C193*100</f>
        <v>99.030963914941978</v>
      </c>
      <c r="F193" s="9" t="s">
        <v>280</v>
      </c>
      <c r="G193" s="86"/>
      <c r="H193" s="86"/>
    </row>
    <row r="194" spans="1:8" s="17" customFormat="1" x14ac:dyDescent="0.35">
      <c r="A194" s="267"/>
      <c r="B194" s="176" t="s">
        <v>9</v>
      </c>
      <c r="C194" s="83">
        <v>19.3</v>
      </c>
      <c r="D194" s="83">
        <v>19.3</v>
      </c>
      <c r="E194" s="83">
        <f>D194/C194*100</f>
        <v>100</v>
      </c>
      <c r="F194" s="44"/>
      <c r="G194" s="29"/>
      <c r="H194" s="29"/>
    </row>
    <row r="195" spans="1:8" s="17" customFormat="1" x14ac:dyDescent="0.35">
      <c r="A195" s="267"/>
      <c r="B195" s="176" t="s">
        <v>4</v>
      </c>
      <c r="C195" s="83">
        <v>437.3</v>
      </c>
      <c r="D195" s="83">
        <v>437.3</v>
      </c>
      <c r="E195" s="83">
        <f t="shared" ref="E195:E196" si="33">D195/C195*100</f>
        <v>100</v>
      </c>
      <c r="F195" s="44"/>
      <c r="G195" s="29"/>
      <c r="H195" s="29"/>
    </row>
    <row r="196" spans="1:8" s="17" customFormat="1" x14ac:dyDescent="0.35">
      <c r="A196" s="267"/>
      <c r="B196" s="176" t="s">
        <v>5</v>
      </c>
      <c r="C196" s="83">
        <v>54804.5</v>
      </c>
      <c r="D196" s="83">
        <v>54269</v>
      </c>
      <c r="E196" s="83">
        <f t="shared" si="33"/>
        <v>99.022890456075686</v>
      </c>
      <c r="F196" s="44"/>
      <c r="G196" s="50">
        <f>C196-D196</f>
        <v>535.5</v>
      </c>
      <c r="H196" s="29"/>
    </row>
    <row r="197" spans="1:8" s="102" customFormat="1" ht="102" customHeight="1" x14ac:dyDescent="0.25">
      <c r="A197" s="264">
        <v>48</v>
      </c>
      <c r="B197" s="168" t="s">
        <v>49</v>
      </c>
      <c r="C197" s="278">
        <f>C200+C201</f>
        <v>36905.4</v>
      </c>
      <c r="D197" s="278">
        <f>D200+D201</f>
        <v>36725.760000000002</v>
      </c>
      <c r="E197" s="278">
        <f>D197/C197*100</f>
        <v>99.513241964590549</v>
      </c>
      <c r="F197" s="9" t="s">
        <v>261</v>
      </c>
      <c r="G197" s="101"/>
      <c r="H197" s="101"/>
    </row>
    <row r="198" spans="1:8" s="15" customFormat="1" ht="17.25" hidden="1" customHeight="1" x14ac:dyDescent="0.25">
      <c r="A198" s="264"/>
      <c r="B198" s="169"/>
      <c r="C198" s="279"/>
      <c r="D198" s="279"/>
      <c r="E198" s="279"/>
      <c r="F198" s="9"/>
      <c r="G198" s="28"/>
      <c r="H198" s="28"/>
    </row>
    <row r="199" spans="1:8" s="15" customFormat="1" ht="17.25" hidden="1" customHeight="1" x14ac:dyDescent="0.25">
      <c r="A199" s="264"/>
      <c r="B199" s="169"/>
      <c r="C199" s="280"/>
      <c r="D199" s="280"/>
      <c r="E199" s="280"/>
      <c r="F199" s="9"/>
      <c r="G199" s="28"/>
      <c r="H199" s="28"/>
    </row>
    <row r="200" spans="1:8" s="17" customFormat="1" x14ac:dyDescent="0.35">
      <c r="A200" s="267"/>
      <c r="B200" s="176" t="s">
        <v>5</v>
      </c>
      <c r="C200" s="83">
        <v>36605.4</v>
      </c>
      <c r="D200" s="83">
        <v>36425.760000000002</v>
      </c>
      <c r="E200" s="83">
        <f t="shared" ref="E200:E228" si="34">D200/C200*100</f>
        <v>99.509252733203297</v>
      </c>
      <c r="F200" s="9"/>
      <c r="G200" s="29"/>
      <c r="H200" s="29"/>
    </row>
    <row r="201" spans="1:8" s="17" customFormat="1" x14ac:dyDescent="0.35">
      <c r="A201" s="267"/>
      <c r="B201" s="176" t="s">
        <v>7</v>
      </c>
      <c r="C201" s="83">
        <v>300</v>
      </c>
      <c r="D201" s="83">
        <v>300</v>
      </c>
      <c r="E201" s="83">
        <f>D201/C201*100</f>
        <v>100</v>
      </c>
      <c r="F201" s="9"/>
      <c r="G201" s="29"/>
      <c r="H201" s="29"/>
    </row>
    <row r="202" spans="1:8" s="102" customFormat="1" ht="109.5" customHeight="1" x14ac:dyDescent="0.25">
      <c r="A202" s="264">
        <v>49</v>
      </c>
      <c r="B202" s="168" t="s">
        <v>152</v>
      </c>
      <c r="C202" s="81">
        <f>C203+C204</f>
        <v>300554.74</v>
      </c>
      <c r="D202" s="81">
        <f>D203+D204</f>
        <v>300549.43300000002</v>
      </c>
      <c r="E202" s="80">
        <f t="shared" si="34"/>
        <v>99.998234265079304</v>
      </c>
      <c r="F202" s="9" t="s">
        <v>316</v>
      </c>
      <c r="G202" s="101"/>
      <c r="H202" s="101"/>
    </row>
    <row r="203" spans="1:8" s="102" customFormat="1" ht="18" customHeight="1" x14ac:dyDescent="0.3">
      <c r="A203" s="264"/>
      <c r="B203" s="178" t="s">
        <v>5</v>
      </c>
      <c r="C203" s="83">
        <v>776.5</v>
      </c>
      <c r="D203" s="83">
        <v>771.19299999999998</v>
      </c>
      <c r="E203" s="76">
        <f t="shared" si="34"/>
        <v>99.316548615582747</v>
      </c>
      <c r="F203" s="44"/>
      <c r="G203" s="101"/>
      <c r="H203" s="101"/>
    </row>
    <row r="204" spans="1:8" s="102" customFormat="1" ht="18" customHeight="1" x14ac:dyDescent="0.25">
      <c r="A204" s="264"/>
      <c r="B204" s="179" t="s">
        <v>7</v>
      </c>
      <c r="C204" s="83">
        <v>299778.24</v>
      </c>
      <c r="D204" s="83">
        <v>299778.24</v>
      </c>
      <c r="E204" s="76">
        <f t="shared" si="34"/>
        <v>100</v>
      </c>
      <c r="F204" s="44"/>
      <c r="G204" s="101"/>
      <c r="H204" s="101"/>
    </row>
    <row r="205" spans="1:8" s="102" customFormat="1" ht="87.75" customHeight="1" x14ac:dyDescent="0.25">
      <c r="A205" s="264">
        <v>50</v>
      </c>
      <c r="B205" s="168" t="s">
        <v>283</v>
      </c>
      <c r="C205" s="81">
        <f>C206+C207</f>
        <v>952.87999999999988</v>
      </c>
      <c r="D205" s="81">
        <f>D206+D207</f>
        <v>952.91</v>
      </c>
      <c r="E205" s="80">
        <f t="shared" si="34"/>
        <v>100.00314835026447</v>
      </c>
      <c r="F205" s="9" t="s">
        <v>262</v>
      </c>
      <c r="G205" s="101"/>
      <c r="H205" s="101"/>
    </row>
    <row r="206" spans="1:8" s="17" customFormat="1" x14ac:dyDescent="0.35">
      <c r="A206" s="267"/>
      <c r="B206" s="176" t="s">
        <v>5</v>
      </c>
      <c r="C206" s="83">
        <v>829.81</v>
      </c>
      <c r="D206" s="83">
        <v>829.81</v>
      </c>
      <c r="E206" s="76">
        <f t="shared" si="34"/>
        <v>100</v>
      </c>
      <c r="F206" s="44"/>
      <c r="G206" s="29"/>
      <c r="H206" s="29"/>
    </row>
    <row r="207" spans="1:8" s="17" customFormat="1" x14ac:dyDescent="0.35">
      <c r="A207" s="267"/>
      <c r="B207" s="176" t="s">
        <v>7</v>
      </c>
      <c r="C207" s="83">
        <v>123.07</v>
      </c>
      <c r="D207" s="83">
        <v>123.1</v>
      </c>
      <c r="E207" s="76">
        <f>D207/C207*100</f>
        <v>100.02437637117087</v>
      </c>
      <c r="F207" s="44"/>
      <c r="G207" s="29"/>
      <c r="H207" s="29"/>
    </row>
    <row r="208" spans="1:8" s="17" customFormat="1" ht="33" x14ac:dyDescent="0.35">
      <c r="A208" s="267"/>
      <c r="B208" s="177" t="s">
        <v>154</v>
      </c>
      <c r="C208" s="81">
        <f>C209+C211</f>
        <v>143753.30000000002</v>
      </c>
      <c r="D208" s="81">
        <f>D209+D211</f>
        <v>143753.30000000002</v>
      </c>
      <c r="E208" s="80">
        <f>D208/C208*100</f>
        <v>100</v>
      </c>
      <c r="F208" s="44"/>
      <c r="G208" s="29"/>
      <c r="H208" s="29"/>
    </row>
    <row r="209" spans="1:8" s="102" customFormat="1" ht="87" customHeight="1" x14ac:dyDescent="0.25">
      <c r="A209" s="264">
        <v>51</v>
      </c>
      <c r="B209" s="168" t="s">
        <v>153</v>
      </c>
      <c r="C209" s="81">
        <f>C210</f>
        <v>367.6</v>
      </c>
      <c r="D209" s="81">
        <f>D210</f>
        <v>367.6</v>
      </c>
      <c r="E209" s="80">
        <f t="shared" si="34"/>
        <v>100</v>
      </c>
      <c r="F209" s="9" t="s">
        <v>281</v>
      </c>
      <c r="G209" s="101"/>
      <c r="H209" s="101"/>
    </row>
    <row r="210" spans="1:8" s="15" customFormat="1" x14ac:dyDescent="0.25">
      <c r="A210" s="264"/>
      <c r="B210" s="169" t="s">
        <v>5</v>
      </c>
      <c r="C210" s="83">
        <v>367.6</v>
      </c>
      <c r="D210" s="83">
        <v>367.6</v>
      </c>
      <c r="E210" s="76">
        <f t="shared" si="34"/>
        <v>100</v>
      </c>
      <c r="F210" s="44"/>
      <c r="G210" s="28"/>
      <c r="H210" s="28"/>
    </row>
    <row r="211" spans="1:8" s="102" customFormat="1" ht="69" customHeight="1" x14ac:dyDescent="0.25">
      <c r="A211" s="264">
        <v>52</v>
      </c>
      <c r="B211" s="168" t="s">
        <v>155</v>
      </c>
      <c r="C211" s="81">
        <f>C212+C213</f>
        <v>143385.70000000001</v>
      </c>
      <c r="D211" s="81">
        <f>D212+D213</f>
        <v>143385.70000000001</v>
      </c>
      <c r="E211" s="80">
        <f t="shared" si="34"/>
        <v>100</v>
      </c>
      <c r="F211" s="9" t="s">
        <v>263</v>
      </c>
      <c r="G211" s="101"/>
      <c r="H211" s="101"/>
    </row>
    <row r="212" spans="1:8" s="17" customFormat="1" x14ac:dyDescent="0.35">
      <c r="A212" s="267"/>
      <c r="B212" s="176" t="s">
        <v>5</v>
      </c>
      <c r="C212" s="83">
        <v>143310.70000000001</v>
      </c>
      <c r="D212" s="83">
        <v>143310.70000000001</v>
      </c>
      <c r="E212" s="83">
        <f t="shared" si="34"/>
        <v>100</v>
      </c>
      <c r="F212" s="44"/>
      <c r="G212" s="29"/>
      <c r="H212" s="29"/>
    </row>
    <row r="213" spans="1:8" s="17" customFormat="1" x14ac:dyDescent="0.35">
      <c r="A213" s="267"/>
      <c r="B213" s="176" t="s">
        <v>7</v>
      </c>
      <c r="C213" s="83">
        <v>75</v>
      </c>
      <c r="D213" s="83">
        <v>75</v>
      </c>
      <c r="E213" s="83">
        <f t="shared" si="34"/>
        <v>100</v>
      </c>
      <c r="F213" s="44"/>
      <c r="G213" s="29"/>
      <c r="H213" s="29"/>
    </row>
    <row r="214" spans="1:8" s="15" customFormat="1" ht="57" customHeight="1" x14ac:dyDescent="0.25">
      <c r="A214" s="264"/>
      <c r="B214" s="46" t="s">
        <v>156</v>
      </c>
      <c r="C214" s="81">
        <f>C215+C217+C219</f>
        <v>58859.100000000006</v>
      </c>
      <c r="D214" s="81">
        <f>D215+D217+D219</f>
        <v>57670.100000000006</v>
      </c>
      <c r="E214" s="80">
        <f t="shared" si="34"/>
        <v>97.979921541443886</v>
      </c>
      <c r="F214" s="44"/>
      <c r="G214" s="28"/>
      <c r="H214" s="28"/>
    </row>
    <row r="215" spans="1:8" s="102" customFormat="1" ht="51.75" customHeight="1" x14ac:dyDescent="0.25">
      <c r="A215" s="264">
        <v>53</v>
      </c>
      <c r="B215" s="168" t="s">
        <v>264</v>
      </c>
      <c r="C215" s="81">
        <f>C216</f>
        <v>21525.7</v>
      </c>
      <c r="D215" s="81">
        <f>D216</f>
        <v>20793.2</v>
      </c>
      <c r="E215" s="80">
        <f>D215/C215*100</f>
        <v>96.597090919226787</v>
      </c>
      <c r="F215" s="180" t="s">
        <v>157</v>
      </c>
      <c r="G215" s="101"/>
      <c r="H215" s="101"/>
    </row>
    <row r="216" spans="1:8" s="17" customFormat="1" x14ac:dyDescent="0.35">
      <c r="A216" s="267"/>
      <c r="B216" s="176" t="s">
        <v>5</v>
      </c>
      <c r="C216" s="83">
        <v>21525.7</v>
      </c>
      <c r="D216" s="83">
        <v>20793.2</v>
      </c>
      <c r="E216" s="76">
        <f t="shared" si="34"/>
        <v>96.597090919226787</v>
      </c>
      <c r="F216" s="44"/>
      <c r="G216" s="29"/>
      <c r="H216" s="29"/>
    </row>
    <row r="217" spans="1:8" s="102" customFormat="1" ht="37.5" customHeight="1" x14ac:dyDescent="0.25">
      <c r="A217" s="264">
        <v>54</v>
      </c>
      <c r="B217" s="168" t="s">
        <v>158</v>
      </c>
      <c r="C217" s="81">
        <f>C218</f>
        <v>61.9</v>
      </c>
      <c r="D217" s="81">
        <f>D218</f>
        <v>61.9</v>
      </c>
      <c r="E217" s="80">
        <f t="shared" si="34"/>
        <v>100</v>
      </c>
      <c r="F217" s="180" t="s">
        <v>159</v>
      </c>
      <c r="G217" s="101"/>
      <c r="H217" s="101"/>
    </row>
    <row r="218" spans="1:8" s="17" customFormat="1" x14ac:dyDescent="0.35">
      <c r="A218" s="267"/>
      <c r="B218" s="176" t="s">
        <v>4</v>
      </c>
      <c r="C218" s="83">
        <v>61.9</v>
      </c>
      <c r="D218" s="83">
        <v>61.9</v>
      </c>
      <c r="E218" s="76">
        <f t="shared" si="34"/>
        <v>100</v>
      </c>
      <c r="F218" s="44"/>
      <c r="G218" s="29"/>
      <c r="H218" s="29"/>
    </row>
    <row r="219" spans="1:8" s="102" customFormat="1" ht="56.25" customHeight="1" x14ac:dyDescent="0.25">
      <c r="A219" s="264">
        <v>55</v>
      </c>
      <c r="B219" s="168" t="s">
        <v>160</v>
      </c>
      <c r="C219" s="81">
        <f>+C220</f>
        <v>37271.5</v>
      </c>
      <c r="D219" s="81">
        <f>+D220</f>
        <v>36815</v>
      </c>
      <c r="E219" s="80">
        <f t="shared" si="34"/>
        <v>98.77520357377621</v>
      </c>
      <c r="F219" s="9" t="s">
        <v>161</v>
      </c>
      <c r="G219" s="101"/>
      <c r="H219" s="101"/>
    </row>
    <row r="220" spans="1:8" s="10" customFormat="1" x14ac:dyDescent="0.35">
      <c r="A220" s="261"/>
      <c r="B220" s="176" t="s">
        <v>5</v>
      </c>
      <c r="C220" s="83">
        <v>37271.5</v>
      </c>
      <c r="D220" s="83">
        <v>36815</v>
      </c>
      <c r="E220" s="76">
        <f t="shared" si="34"/>
        <v>98.77520357377621</v>
      </c>
      <c r="F220" s="44"/>
      <c r="G220" s="26"/>
      <c r="H220" s="26"/>
    </row>
    <row r="221" spans="1:8" s="10" customFormat="1" ht="33" customHeight="1" x14ac:dyDescent="0.35">
      <c r="A221" s="261"/>
      <c r="B221" s="46" t="s">
        <v>162</v>
      </c>
      <c r="C221" s="81">
        <f>C222</f>
        <v>1046.8</v>
      </c>
      <c r="D221" s="81">
        <f>D222</f>
        <v>955.8</v>
      </c>
      <c r="E221" s="80">
        <f t="shared" si="34"/>
        <v>91.306839893007265</v>
      </c>
      <c r="F221" s="44"/>
      <c r="G221" s="26"/>
      <c r="H221" s="26"/>
    </row>
    <row r="222" spans="1:8" s="10" customFormat="1" ht="69" customHeight="1" x14ac:dyDescent="0.35">
      <c r="A222" s="261">
        <v>56</v>
      </c>
      <c r="B222" s="177" t="s">
        <v>163</v>
      </c>
      <c r="C222" s="81">
        <f>C223</f>
        <v>1046.8</v>
      </c>
      <c r="D222" s="81">
        <f>D223</f>
        <v>955.8</v>
      </c>
      <c r="E222" s="80">
        <f t="shared" si="34"/>
        <v>91.306839893007265</v>
      </c>
      <c r="F222" s="9" t="s">
        <v>284</v>
      </c>
      <c r="G222" s="26"/>
      <c r="H222" s="26"/>
    </row>
    <row r="223" spans="1:8" s="10" customFormat="1" ht="20.25" customHeight="1" x14ac:dyDescent="0.35">
      <c r="A223" s="261"/>
      <c r="B223" s="176" t="s">
        <v>5</v>
      </c>
      <c r="C223" s="83">
        <v>1046.8</v>
      </c>
      <c r="D223" s="83">
        <v>955.8</v>
      </c>
      <c r="E223" s="76">
        <f t="shared" si="34"/>
        <v>91.306839893007265</v>
      </c>
      <c r="F223" s="44"/>
      <c r="G223" s="26"/>
      <c r="H223" s="26"/>
    </row>
    <row r="224" spans="1:8" s="64" customFormat="1" x14ac:dyDescent="0.25">
      <c r="A224" s="265"/>
      <c r="B224" s="52" t="s">
        <v>6</v>
      </c>
      <c r="C224" s="77">
        <f>C192+C208+C214+C221</f>
        <v>597333.32000000007</v>
      </c>
      <c r="D224" s="77">
        <f>D192+D208+D214+D221</f>
        <v>595332.90300000005</v>
      </c>
      <c r="E224" s="82">
        <f t="shared" si="34"/>
        <v>99.665108753685459</v>
      </c>
      <c r="F224" s="181"/>
      <c r="G224" s="63"/>
      <c r="H224" s="63"/>
    </row>
    <row r="225" spans="1:10" s="15" customFormat="1" x14ac:dyDescent="0.25">
      <c r="A225" s="264"/>
      <c r="B225" s="9" t="s">
        <v>12</v>
      </c>
      <c r="C225" s="76">
        <f>C194</f>
        <v>19.3</v>
      </c>
      <c r="D225" s="76">
        <f>D194</f>
        <v>19.3</v>
      </c>
      <c r="E225" s="83">
        <f t="shared" si="34"/>
        <v>100</v>
      </c>
      <c r="F225" s="6"/>
      <c r="G225" s="28"/>
      <c r="H225" s="28"/>
    </row>
    <row r="226" spans="1:10" s="15" customFormat="1" x14ac:dyDescent="0.25">
      <c r="A226" s="264"/>
      <c r="B226" s="9" t="s">
        <v>4</v>
      </c>
      <c r="C226" s="83">
        <f>C195+C218</f>
        <v>499.2</v>
      </c>
      <c r="D226" s="83">
        <f>D195+D218</f>
        <v>499.2</v>
      </c>
      <c r="E226" s="83">
        <f t="shared" si="34"/>
        <v>100</v>
      </c>
      <c r="F226" s="6"/>
      <c r="G226" s="28"/>
      <c r="H226" s="28"/>
    </row>
    <row r="227" spans="1:10" s="15" customFormat="1" x14ac:dyDescent="0.25">
      <c r="A227" s="264"/>
      <c r="B227" s="9" t="s">
        <v>5</v>
      </c>
      <c r="C227" s="76">
        <f>C196+C200+C203+C206+C210+C212+C216+C220+C223</f>
        <v>296538.51</v>
      </c>
      <c r="D227" s="76">
        <f>D196+D200+D203+D206+D210+D212+D216+D220+D223</f>
        <v>294538.06300000002</v>
      </c>
      <c r="E227" s="83">
        <f t="shared" si="34"/>
        <v>99.325400603112229</v>
      </c>
      <c r="F227" s="6"/>
      <c r="G227" s="100"/>
      <c r="H227" s="28"/>
    </row>
    <row r="228" spans="1:10" s="15" customFormat="1" x14ac:dyDescent="0.25">
      <c r="A228" s="264"/>
      <c r="B228" s="9" t="s">
        <v>7</v>
      </c>
      <c r="C228" s="83">
        <f>C204+C207+C213+C201</f>
        <v>300276.31</v>
      </c>
      <c r="D228" s="83">
        <f>D204+D207+D213+D201</f>
        <v>300276.33999999997</v>
      </c>
      <c r="E228" s="83">
        <f t="shared" si="34"/>
        <v>100.00000999079812</v>
      </c>
      <c r="F228" s="6"/>
      <c r="G228" s="28"/>
      <c r="H228" s="28"/>
    </row>
    <row r="229" spans="1:10" ht="23.25" customHeight="1" x14ac:dyDescent="0.35">
      <c r="B229" s="287" t="s">
        <v>299</v>
      </c>
      <c r="C229" s="287"/>
      <c r="D229" s="287"/>
      <c r="E229" s="287"/>
      <c r="F229" s="287"/>
      <c r="G229" s="24"/>
      <c r="H229" s="24"/>
      <c r="J229" s="252">
        <v>5</v>
      </c>
    </row>
    <row r="230" spans="1:10" s="5" customFormat="1" x14ac:dyDescent="0.25">
      <c r="A230" s="264"/>
      <c r="B230" s="168" t="s">
        <v>199</v>
      </c>
      <c r="C230" s="80">
        <f>C231</f>
        <v>18234.599999999999</v>
      </c>
      <c r="D230" s="80">
        <f>D231</f>
        <v>18159.52</v>
      </c>
      <c r="E230" s="80">
        <f t="shared" ref="E230:E236" si="35">D230/C230*100</f>
        <v>99.588255294878977</v>
      </c>
      <c r="F230" s="44"/>
      <c r="G230" s="36"/>
      <c r="H230" s="36"/>
    </row>
    <row r="231" spans="1:10" s="99" customFormat="1" ht="59.25" customHeight="1" x14ac:dyDescent="0.35">
      <c r="A231" s="267">
        <v>57</v>
      </c>
      <c r="B231" s="168" t="s">
        <v>19</v>
      </c>
      <c r="C231" s="80">
        <f>C232</f>
        <v>18234.599999999999</v>
      </c>
      <c r="D231" s="80">
        <f>D232</f>
        <v>18159.52</v>
      </c>
      <c r="E231" s="80">
        <f t="shared" si="35"/>
        <v>99.588255294878977</v>
      </c>
      <c r="F231" s="9" t="s">
        <v>194</v>
      </c>
      <c r="G231" s="98">
        <f>4/5*100</f>
        <v>80</v>
      </c>
      <c r="H231" s="98"/>
    </row>
    <row r="232" spans="1:10" s="7" customFormat="1" x14ac:dyDescent="0.35">
      <c r="A232" s="267"/>
      <c r="B232" s="169" t="s">
        <v>5</v>
      </c>
      <c r="C232" s="76">
        <v>18234.599999999999</v>
      </c>
      <c r="D232" s="76">
        <v>18159.52</v>
      </c>
      <c r="E232" s="76">
        <f t="shared" si="35"/>
        <v>99.588255294878977</v>
      </c>
      <c r="F232" s="44"/>
      <c r="G232" s="32"/>
      <c r="H232" s="32"/>
    </row>
    <row r="233" spans="1:10" s="5" customFormat="1" x14ac:dyDescent="0.25">
      <c r="A233" s="264"/>
      <c r="B233" s="168" t="s">
        <v>198</v>
      </c>
      <c r="C233" s="80">
        <f>C234+C237+C239</f>
        <v>255969.4</v>
      </c>
      <c r="D233" s="80">
        <f>D234+D237+D239</f>
        <v>245592.66</v>
      </c>
      <c r="E233" s="76">
        <f t="shared" si="35"/>
        <v>95.94610136992938</v>
      </c>
      <c r="F233" s="133"/>
      <c r="G233" s="36"/>
      <c r="H233" s="36"/>
    </row>
    <row r="234" spans="1:10" s="99" customFormat="1" ht="160.5" customHeight="1" x14ac:dyDescent="0.35">
      <c r="A234" s="267">
        <v>58</v>
      </c>
      <c r="B234" s="168" t="s">
        <v>20</v>
      </c>
      <c r="C234" s="80">
        <f>C235+C236</f>
        <v>67617.2</v>
      </c>
      <c r="D234" s="80">
        <f>D235+D236</f>
        <v>65118.07</v>
      </c>
      <c r="E234" s="80">
        <f t="shared" si="35"/>
        <v>96.304002531900167</v>
      </c>
      <c r="F234" s="145" t="s">
        <v>267</v>
      </c>
      <c r="G234" s="98"/>
      <c r="H234" s="98"/>
    </row>
    <row r="235" spans="1:10" s="7" customFormat="1" x14ac:dyDescent="0.35">
      <c r="A235" s="267"/>
      <c r="B235" s="169" t="s">
        <v>4</v>
      </c>
      <c r="C235" s="76">
        <v>54252.2</v>
      </c>
      <c r="D235" s="76">
        <v>54252.2</v>
      </c>
      <c r="E235" s="76">
        <f t="shared" si="35"/>
        <v>100</v>
      </c>
      <c r="F235" s="44"/>
      <c r="G235" s="32"/>
      <c r="H235" s="32"/>
    </row>
    <row r="236" spans="1:10" s="7" customFormat="1" x14ac:dyDescent="0.35">
      <c r="A236" s="267"/>
      <c r="B236" s="169" t="s">
        <v>5</v>
      </c>
      <c r="C236" s="76">
        <v>13365</v>
      </c>
      <c r="D236" s="76">
        <v>10865.87</v>
      </c>
      <c r="E236" s="76">
        <f t="shared" si="35"/>
        <v>81.300935278713055</v>
      </c>
      <c r="F236" s="44"/>
      <c r="G236" s="32"/>
      <c r="H236" s="32"/>
    </row>
    <row r="237" spans="1:10" s="99" customFormat="1" ht="99" x14ac:dyDescent="0.35">
      <c r="A237" s="267">
        <v>59</v>
      </c>
      <c r="B237" s="3" t="s">
        <v>195</v>
      </c>
      <c r="C237" s="80">
        <f>C238</f>
        <v>7645.7</v>
      </c>
      <c r="D237" s="80">
        <f>D238</f>
        <v>7645.56</v>
      </c>
      <c r="E237" s="80">
        <f t="shared" ref="E237:E245" si="36">D237/C237*100</f>
        <v>99.998168905397804</v>
      </c>
      <c r="F237" s="8" t="s">
        <v>196</v>
      </c>
      <c r="G237" s="98"/>
      <c r="H237" s="98"/>
    </row>
    <row r="238" spans="1:10" s="7" customFormat="1" x14ac:dyDescent="0.35">
      <c r="A238" s="267"/>
      <c r="B238" s="8" t="s">
        <v>5</v>
      </c>
      <c r="C238" s="76">
        <v>7645.7</v>
      </c>
      <c r="D238" s="76">
        <v>7645.56</v>
      </c>
      <c r="E238" s="76">
        <f t="shared" si="36"/>
        <v>99.998168905397804</v>
      </c>
      <c r="F238" s="37"/>
      <c r="G238" s="32"/>
      <c r="H238" s="32"/>
    </row>
    <row r="239" spans="1:10" s="7" customFormat="1" ht="49.5" x14ac:dyDescent="0.35">
      <c r="A239" s="267">
        <v>60</v>
      </c>
      <c r="B239" s="3" t="s">
        <v>197</v>
      </c>
      <c r="C239" s="80">
        <f>C240+C241</f>
        <v>180706.5</v>
      </c>
      <c r="D239" s="80">
        <f>D240+D241</f>
        <v>172829.03</v>
      </c>
      <c r="E239" s="80">
        <f t="shared" si="36"/>
        <v>95.640737881592528</v>
      </c>
      <c r="F239" s="37"/>
      <c r="G239" s="32"/>
      <c r="H239" s="32"/>
    </row>
    <row r="240" spans="1:10" s="7" customFormat="1" x14ac:dyDescent="0.35">
      <c r="A240" s="267"/>
      <c r="B240" s="8" t="s">
        <v>5</v>
      </c>
      <c r="C240" s="76">
        <v>160706.5</v>
      </c>
      <c r="D240" s="76">
        <v>152829.03</v>
      </c>
      <c r="E240" s="76">
        <f t="shared" si="36"/>
        <v>95.098225647375799</v>
      </c>
      <c r="F240" s="37"/>
      <c r="G240" s="32"/>
      <c r="H240" s="32"/>
    </row>
    <row r="241" spans="1:9" s="7" customFormat="1" x14ac:dyDescent="0.35">
      <c r="A241" s="267"/>
      <c r="B241" s="8" t="s">
        <v>7</v>
      </c>
      <c r="C241" s="76">
        <v>20000</v>
      </c>
      <c r="D241" s="76">
        <v>20000</v>
      </c>
      <c r="E241" s="76">
        <f t="shared" si="36"/>
        <v>100</v>
      </c>
      <c r="F241" s="37"/>
      <c r="G241" s="32"/>
      <c r="H241" s="32"/>
    </row>
    <row r="242" spans="1:9" s="7" customFormat="1" x14ac:dyDescent="0.35">
      <c r="A242" s="267"/>
      <c r="B242" s="168" t="s">
        <v>200</v>
      </c>
      <c r="C242" s="80">
        <f>C243</f>
        <v>16365.199999999999</v>
      </c>
      <c r="D242" s="80">
        <f>D243</f>
        <v>14122.986999999999</v>
      </c>
      <c r="E242" s="80">
        <f t="shared" si="36"/>
        <v>86.298896438784737</v>
      </c>
      <c r="F242" s="37"/>
      <c r="G242" s="32"/>
      <c r="H242" s="32"/>
    </row>
    <row r="243" spans="1:9" s="7" customFormat="1" ht="318.75" customHeight="1" x14ac:dyDescent="0.35">
      <c r="A243" s="267">
        <v>61</v>
      </c>
      <c r="B243" s="168" t="s">
        <v>201</v>
      </c>
      <c r="C243" s="80">
        <f>C244+C245</f>
        <v>16365.199999999999</v>
      </c>
      <c r="D243" s="80">
        <f>D244+D245</f>
        <v>14122.986999999999</v>
      </c>
      <c r="E243" s="80">
        <f t="shared" si="36"/>
        <v>86.298896438784737</v>
      </c>
      <c r="F243" s="259" t="s">
        <v>278</v>
      </c>
      <c r="G243" s="32"/>
      <c r="H243" s="32"/>
    </row>
    <row r="244" spans="1:9" s="7" customFormat="1" x14ac:dyDescent="0.35">
      <c r="A244" s="267"/>
      <c r="B244" s="169" t="s">
        <v>4</v>
      </c>
      <c r="C244" s="76">
        <v>1970.3</v>
      </c>
      <c r="D244" s="76">
        <v>0</v>
      </c>
      <c r="E244" s="76">
        <f t="shared" si="36"/>
        <v>0</v>
      </c>
      <c r="F244" s="37"/>
      <c r="G244" s="32"/>
      <c r="H244" s="32"/>
    </row>
    <row r="245" spans="1:9" s="7" customFormat="1" x14ac:dyDescent="0.35">
      <c r="A245" s="267"/>
      <c r="B245" s="8" t="s">
        <v>5</v>
      </c>
      <c r="C245" s="76">
        <v>14394.9</v>
      </c>
      <c r="D245" s="76">
        <v>14122.986999999999</v>
      </c>
      <c r="E245" s="76">
        <f t="shared" si="36"/>
        <v>98.111046273332917</v>
      </c>
      <c r="F245" s="37"/>
      <c r="G245" s="32"/>
      <c r="H245" s="32"/>
    </row>
    <row r="246" spans="1:9" s="140" customFormat="1" ht="22.5" customHeight="1" x14ac:dyDescent="0.35">
      <c r="A246" s="270"/>
      <c r="B246" s="186" t="s">
        <v>15</v>
      </c>
      <c r="C246" s="77">
        <f>C247+C248+C249</f>
        <v>290569.2</v>
      </c>
      <c r="D246" s="77">
        <f>D247+D248+D249</f>
        <v>277875.16699999996</v>
      </c>
      <c r="E246" s="77">
        <f>D246/C246*100</f>
        <v>95.631321901977202</v>
      </c>
      <c r="F246" s="187"/>
      <c r="G246" s="139"/>
      <c r="H246" s="139">
        <f>H248/G248*100</f>
        <v>97.415067729345012</v>
      </c>
    </row>
    <row r="247" spans="1:9" s="189" customFormat="1" x14ac:dyDescent="0.25">
      <c r="A247" s="264"/>
      <c r="B247" s="9" t="s">
        <v>4</v>
      </c>
      <c r="C247" s="76">
        <f>C235+C244</f>
        <v>56222.5</v>
      </c>
      <c r="D247" s="76">
        <f>D235+D244</f>
        <v>54252.2</v>
      </c>
      <c r="E247" s="76">
        <f>D247/C247*100</f>
        <v>96.495531148561511</v>
      </c>
      <c r="F247" s="8"/>
      <c r="G247" s="188"/>
      <c r="H247" s="188"/>
    </row>
    <row r="248" spans="1:9" s="189" customFormat="1" x14ac:dyDescent="0.25">
      <c r="A248" s="264"/>
      <c r="B248" s="9" t="s">
        <v>5</v>
      </c>
      <c r="C248" s="76">
        <f>C236+C238+C240+C245+C232</f>
        <v>214346.7</v>
      </c>
      <c r="D248" s="76">
        <f>D236+D238+D240+D245+D232</f>
        <v>203622.96699999998</v>
      </c>
      <c r="E248" s="76">
        <f>D248/C248*100</f>
        <v>94.99701511616459</v>
      </c>
      <c r="F248" s="8"/>
      <c r="G248" s="238">
        <f>C249+C247</f>
        <v>76222.5</v>
      </c>
      <c r="H248" s="238">
        <f>D249+D247</f>
        <v>74252.2</v>
      </c>
    </row>
    <row r="249" spans="1:9" s="189" customFormat="1" x14ac:dyDescent="0.25">
      <c r="A249" s="264"/>
      <c r="B249" s="9" t="s">
        <v>14</v>
      </c>
      <c r="C249" s="76">
        <f>C241</f>
        <v>20000</v>
      </c>
      <c r="D249" s="76">
        <f>D241</f>
        <v>20000</v>
      </c>
      <c r="E249" s="76">
        <f>D249/C249*100</f>
        <v>100</v>
      </c>
      <c r="F249" s="8"/>
      <c r="G249" s="188">
        <f>(C249+C247)/C246*100</f>
        <v>26.232133343795557</v>
      </c>
      <c r="H249" s="188">
        <f>(D249+D247)/(C249+C247)*100</f>
        <v>97.415067729345012</v>
      </c>
    </row>
    <row r="250" spans="1:9" ht="24.75" customHeight="1" x14ac:dyDescent="0.35">
      <c r="B250" s="277" t="s">
        <v>300</v>
      </c>
      <c r="C250" s="277"/>
      <c r="D250" s="277"/>
      <c r="E250" s="277"/>
      <c r="F250" s="277"/>
      <c r="G250" s="24"/>
      <c r="H250" s="24"/>
      <c r="I250" s="252">
        <v>11</v>
      </c>
    </row>
    <row r="251" spans="1:9" s="7" customFormat="1" ht="33" x14ac:dyDescent="0.35">
      <c r="A251" s="267"/>
      <c r="B251" s="144" t="s">
        <v>26</v>
      </c>
      <c r="C251" s="81">
        <f>C252+C255+C258+C260+C262</f>
        <v>34918.509999999995</v>
      </c>
      <c r="D251" s="81">
        <f>D252+D255+D258+D260+D262</f>
        <v>31940.937999999998</v>
      </c>
      <c r="E251" s="80">
        <f t="shared" ref="E251:E283" si="37">D251/C251*100</f>
        <v>91.472797665192488</v>
      </c>
      <c r="F251" s="114"/>
      <c r="G251" s="32"/>
      <c r="H251" s="32"/>
    </row>
    <row r="252" spans="1:9" s="99" customFormat="1" ht="49.5" x14ac:dyDescent="0.35">
      <c r="A252" s="267">
        <v>62</v>
      </c>
      <c r="B252" s="143" t="s">
        <v>27</v>
      </c>
      <c r="C252" s="80">
        <f>C253+C254</f>
        <v>855.2</v>
      </c>
      <c r="D252" s="80">
        <f>D253+D254</f>
        <v>837.7</v>
      </c>
      <c r="E252" s="248">
        <f t="shared" si="37"/>
        <v>97.953695042095418</v>
      </c>
      <c r="F252" s="9" t="s">
        <v>274</v>
      </c>
      <c r="G252" s="98">
        <f>8/10*100</f>
        <v>80</v>
      </c>
      <c r="H252" s="98"/>
    </row>
    <row r="253" spans="1:9" s="7" customFormat="1" ht="19.5" customHeight="1" x14ac:dyDescent="0.35">
      <c r="A253" s="267"/>
      <c r="B253" s="9" t="s">
        <v>4</v>
      </c>
      <c r="C253" s="76">
        <v>180.3</v>
      </c>
      <c r="D253" s="76">
        <v>180.3</v>
      </c>
      <c r="E253" s="237">
        <f t="shared" si="37"/>
        <v>100</v>
      </c>
      <c r="F253" s="44"/>
      <c r="G253" s="32"/>
      <c r="H253" s="32"/>
    </row>
    <row r="254" spans="1:9" s="7" customFormat="1" ht="19.5" customHeight="1" x14ac:dyDescent="0.35">
      <c r="A254" s="267"/>
      <c r="B254" s="9" t="s">
        <v>5</v>
      </c>
      <c r="C254" s="76">
        <v>674.9</v>
      </c>
      <c r="D254" s="76">
        <v>657.4</v>
      </c>
      <c r="E254" s="237">
        <f t="shared" si="37"/>
        <v>97.407023262705579</v>
      </c>
      <c r="F254" s="44"/>
      <c r="G254" s="32"/>
      <c r="H254" s="32"/>
    </row>
    <row r="255" spans="1:9" s="99" customFormat="1" ht="49.5" x14ac:dyDescent="0.35">
      <c r="A255" s="267">
        <v>63</v>
      </c>
      <c r="B255" s="143" t="s">
        <v>28</v>
      </c>
      <c r="C255" s="80">
        <f>C257+C256</f>
        <v>30420.61</v>
      </c>
      <c r="D255" s="80">
        <f>D257+D256</f>
        <v>27650.309999999998</v>
      </c>
      <c r="E255" s="248">
        <f t="shared" si="37"/>
        <v>90.893345005244782</v>
      </c>
      <c r="F255" s="44"/>
      <c r="G255" s="98"/>
      <c r="H255" s="98"/>
    </row>
    <row r="256" spans="1:9" s="99" customFormat="1" x14ac:dyDescent="0.35">
      <c r="A256" s="267"/>
      <c r="B256" s="9" t="s">
        <v>4</v>
      </c>
      <c r="C256" s="76">
        <v>288.8</v>
      </c>
      <c r="D256" s="76">
        <v>288.8</v>
      </c>
      <c r="E256" s="76">
        <f t="shared" si="37"/>
        <v>100</v>
      </c>
      <c r="F256" s="44"/>
      <c r="G256" s="98"/>
      <c r="H256" s="98"/>
    </row>
    <row r="257" spans="1:8" s="7" customFormat="1" x14ac:dyDescent="0.35">
      <c r="A257" s="267"/>
      <c r="B257" s="9" t="s">
        <v>5</v>
      </c>
      <c r="C257" s="76">
        <v>30131.81</v>
      </c>
      <c r="D257" s="76">
        <v>27361.51</v>
      </c>
      <c r="E257" s="76">
        <f t="shared" si="37"/>
        <v>90.806061766618058</v>
      </c>
      <c r="F257" s="44"/>
      <c r="G257" s="32"/>
      <c r="H257" s="32"/>
    </row>
    <row r="258" spans="1:8" s="99" customFormat="1" ht="138.75" customHeight="1" x14ac:dyDescent="0.35">
      <c r="A258" s="267">
        <v>64</v>
      </c>
      <c r="B258" s="143" t="s">
        <v>29</v>
      </c>
      <c r="C258" s="80">
        <f>C259</f>
        <v>3364.8</v>
      </c>
      <c r="D258" s="80">
        <f>D259</f>
        <v>3175.0479999999998</v>
      </c>
      <c r="E258" s="248">
        <f t="shared" si="37"/>
        <v>94.360675225867794</v>
      </c>
      <c r="F258" s="44"/>
      <c r="G258" s="98"/>
      <c r="H258" s="98"/>
    </row>
    <row r="259" spans="1:8" s="7" customFormat="1" ht="29.25" customHeight="1" x14ac:dyDescent="0.35">
      <c r="A259" s="267"/>
      <c r="B259" s="9" t="s">
        <v>4</v>
      </c>
      <c r="C259" s="76">
        <v>3364.8</v>
      </c>
      <c r="D259" s="76">
        <v>3175.0479999999998</v>
      </c>
      <c r="E259" s="237">
        <f t="shared" si="37"/>
        <v>94.360675225867794</v>
      </c>
      <c r="F259" s="127"/>
      <c r="G259" s="32"/>
      <c r="H259" s="32"/>
    </row>
    <row r="260" spans="1:8" s="99" customFormat="1" ht="72" customHeight="1" x14ac:dyDescent="0.35">
      <c r="A260" s="267">
        <v>65</v>
      </c>
      <c r="B260" s="143" t="s">
        <v>30</v>
      </c>
      <c r="C260" s="80">
        <f>C261</f>
        <v>9.1999999999999993</v>
      </c>
      <c r="D260" s="80">
        <f>D261</f>
        <v>9.18</v>
      </c>
      <c r="E260" s="248">
        <f t="shared" si="37"/>
        <v>99.782608695652172</v>
      </c>
      <c r="F260" s="127"/>
      <c r="G260" s="98"/>
      <c r="H260" s="98"/>
    </row>
    <row r="261" spans="1:8" s="7" customFormat="1" x14ac:dyDescent="0.35">
      <c r="A261" s="267"/>
      <c r="B261" s="33" t="s">
        <v>9</v>
      </c>
      <c r="C261" s="76">
        <v>9.1999999999999993</v>
      </c>
      <c r="D261" s="76">
        <v>9.18</v>
      </c>
      <c r="E261" s="237">
        <f t="shared" si="37"/>
        <v>99.782608695652172</v>
      </c>
      <c r="F261" s="44"/>
      <c r="G261" s="32"/>
      <c r="H261" s="32"/>
    </row>
    <row r="262" spans="1:8" s="99" customFormat="1" ht="49.5" x14ac:dyDescent="0.35">
      <c r="A262" s="267">
        <v>66</v>
      </c>
      <c r="B262" s="144" t="s">
        <v>31</v>
      </c>
      <c r="C262" s="80">
        <f>C263</f>
        <v>268.7</v>
      </c>
      <c r="D262" s="80">
        <f>D263</f>
        <v>268.7</v>
      </c>
      <c r="E262" s="248">
        <f t="shared" si="37"/>
        <v>100</v>
      </c>
      <c r="F262" s="44"/>
      <c r="G262" s="98"/>
      <c r="H262" s="98"/>
    </row>
    <row r="263" spans="1:8" s="7" customFormat="1" x14ac:dyDescent="0.35">
      <c r="A263" s="267"/>
      <c r="B263" s="9" t="s">
        <v>5</v>
      </c>
      <c r="C263" s="76">
        <v>268.7</v>
      </c>
      <c r="D263" s="76">
        <v>268.7</v>
      </c>
      <c r="E263" s="237">
        <f t="shared" si="37"/>
        <v>100</v>
      </c>
      <c r="F263" s="44"/>
      <c r="G263" s="32"/>
      <c r="H263" s="32"/>
    </row>
    <row r="264" spans="1:8" s="7" customFormat="1" ht="33" x14ac:dyDescent="0.35">
      <c r="A264" s="267"/>
      <c r="B264" s="143" t="s">
        <v>150</v>
      </c>
      <c r="C264" s="80">
        <f>C265+C267</f>
        <v>514.6</v>
      </c>
      <c r="D264" s="80">
        <f>D265+D267</f>
        <v>513.64</v>
      </c>
      <c r="E264" s="248">
        <f t="shared" si="37"/>
        <v>99.81344733773804</v>
      </c>
      <c r="F264" s="44"/>
      <c r="G264" s="32"/>
      <c r="H264" s="32"/>
    </row>
    <row r="265" spans="1:8" s="99" customFormat="1" ht="66" x14ac:dyDescent="0.35">
      <c r="A265" s="267">
        <v>67</v>
      </c>
      <c r="B265" s="143" t="s">
        <v>142</v>
      </c>
      <c r="C265" s="80">
        <f>C266</f>
        <v>0</v>
      </c>
      <c r="D265" s="80">
        <f>D266</f>
        <v>0</v>
      </c>
      <c r="E265" s="248">
        <v>0</v>
      </c>
      <c r="F265" s="44"/>
      <c r="G265" s="98"/>
      <c r="H265" s="98"/>
    </row>
    <row r="266" spans="1:8" s="7" customFormat="1" x14ac:dyDescent="0.35">
      <c r="A266" s="267"/>
      <c r="B266" s="9" t="s">
        <v>5</v>
      </c>
      <c r="C266" s="76">
        <v>0</v>
      </c>
      <c r="D266" s="76">
        <v>0</v>
      </c>
      <c r="E266" s="237">
        <v>0</v>
      </c>
      <c r="F266" s="44"/>
      <c r="G266" s="32"/>
      <c r="H266" s="32"/>
    </row>
    <row r="267" spans="1:8" s="99" customFormat="1" ht="49.5" x14ac:dyDescent="0.35">
      <c r="A267" s="267">
        <v>68</v>
      </c>
      <c r="B267" s="143" t="s">
        <v>143</v>
      </c>
      <c r="C267" s="80">
        <f>C268</f>
        <v>514.6</v>
      </c>
      <c r="D267" s="80">
        <f>D268</f>
        <v>513.64</v>
      </c>
      <c r="E267" s="248">
        <f t="shared" si="37"/>
        <v>99.81344733773804</v>
      </c>
      <c r="F267" s="9" t="s">
        <v>144</v>
      </c>
      <c r="G267" s="98"/>
      <c r="H267" s="98"/>
    </row>
    <row r="268" spans="1:8" s="7" customFormat="1" x14ac:dyDescent="0.35">
      <c r="A268" s="267"/>
      <c r="B268" s="9" t="s">
        <v>5</v>
      </c>
      <c r="C268" s="76">
        <v>514.6</v>
      </c>
      <c r="D268" s="76">
        <v>513.64</v>
      </c>
      <c r="E268" s="237">
        <f t="shared" si="37"/>
        <v>99.81344733773804</v>
      </c>
      <c r="F268" s="44"/>
      <c r="G268" s="32"/>
      <c r="H268" s="32"/>
    </row>
    <row r="269" spans="1:8" s="7" customFormat="1" ht="49.5" x14ac:dyDescent="0.35">
      <c r="A269" s="267"/>
      <c r="B269" s="143" t="s">
        <v>145</v>
      </c>
      <c r="C269" s="80">
        <f>C270+C273+C275</f>
        <v>928.59999999999991</v>
      </c>
      <c r="D269" s="80">
        <f>D270+D273+D275</f>
        <v>923.86899999999991</v>
      </c>
      <c r="E269" s="248">
        <f t="shared" si="37"/>
        <v>99.490523368511745</v>
      </c>
      <c r="F269" s="44"/>
      <c r="G269" s="32"/>
      <c r="H269" s="32"/>
    </row>
    <row r="270" spans="1:8" s="99" customFormat="1" ht="49.5" x14ac:dyDescent="0.35">
      <c r="A270" s="267">
        <v>69</v>
      </c>
      <c r="B270" s="143" t="s">
        <v>146</v>
      </c>
      <c r="C270" s="80">
        <f>C272+C271</f>
        <v>375.4</v>
      </c>
      <c r="D270" s="80">
        <f>D272+D271</f>
        <v>375.4</v>
      </c>
      <c r="E270" s="248">
        <f t="shared" si="37"/>
        <v>100</v>
      </c>
      <c r="F270" s="44"/>
      <c r="G270" s="98"/>
      <c r="H270" s="98"/>
    </row>
    <row r="271" spans="1:8" s="99" customFormat="1" x14ac:dyDescent="0.35">
      <c r="A271" s="267"/>
      <c r="B271" s="9" t="s">
        <v>4</v>
      </c>
      <c r="C271" s="76">
        <v>225</v>
      </c>
      <c r="D271" s="76">
        <v>225</v>
      </c>
      <c r="E271" s="237"/>
      <c r="F271" s="44"/>
      <c r="G271" s="98"/>
      <c r="H271" s="98"/>
    </row>
    <row r="272" spans="1:8" x14ac:dyDescent="0.35">
      <c r="B272" s="9" t="s">
        <v>5</v>
      </c>
      <c r="C272" s="76">
        <v>150.4</v>
      </c>
      <c r="D272" s="76">
        <v>150.4</v>
      </c>
      <c r="E272" s="237">
        <f t="shared" si="37"/>
        <v>100</v>
      </c>
      <c r="F272" s="44"/>
      <c r="G272" s="24"/>
      <c r="H272" s="24"/>
    </row>
    <row r="273" spans="1:10" ht="33" x14ac:dyDescent="0.35">
      <c r="A273" s="261">
        <v>70</v>
      </c>
      <c r="B273" s="143" t="s">
        <v>147</v>
      </c>
      <c r="C273" s="80">
        <f>C274</f>
        <v>100.2</v>
      </c>
      <c r="D273" s="80">
        <f>D274</f>
        <v>95.468999999999994</v>
      </c>
      <c r="E273" s="248">
        <f t="shared" ref="E273" si="38">D273/C273*100</f>
        <v>95.278443113772454</v>
      </c>
      <c r="F273" s="44"/>
      <c r="G273" s="24"/>
      <c r="H273" s="24"/>
    </row>
    <row r="274" spans="1:10" x14ac:dyDescent="0.35">
      <c r="B274" s="9" t="s">
        <v>5</v>
      </c>
      <c r="C274" s="76">
        <v>100.2</v>
      </c>
      <c r="D274" s="76">
        <v>95.468999999999994</v>
      </c>
      <c r="E274" s="237">
        <f t="shared" ref="E274:E275" si="39">D274/C274*100</f>
        <v>95.278443113772454</v>
      </c>
      <c r="F274" s="44"/>
      <c r="G274" s="24"/>
      <c r="H274" s="24"/>
    </row>
    <row r="275" spans="1:10" ht="33" x14ac:dyDescent="0.35">
      <c r="A275" s="261">
        <v>71</v>
      </c>
      <c r="B275" s="143" t="s">
        <v>148</v>
      </c>
      <c r="C275" s="80">
        <f>C276</f>
        <v>453</v>
      </c>
      <c r="D275" s="80">
        <f>D276</f>
        <v>453</v>
      </c>
      <c r="E275" s="248">
        <f t="shared" si="39"/>
        <v>100</v>
      </c>
      <c r="F275" s="44"/>
      <c r="G275" s="24"/>
      <c r="H275" s="24"/>
    </row>
    <row r="276" spans="1:10" x14ac:dyDescent="0.35">
      <c r="B276" s="9" t="s">
        <v>5</v>
      </c>
      <c r="C276" s="76">
        <v>453</v>
      </c>
      <c r="D276" s="76">
        <v>453</v>
      </c>
      <c r="E276" s="237">
        <f t="shared" ref="E276:E278" si="40">D276/C276*100</f>
        <v>100</v>
      </c>
      <c r="F276" s="44"/>
      <c r="G276" s="24"/>
      <c r="H276" s="24"/>
    </row>
    <row r="277" spans="1:10" ht="66" x14ac:dyDescent="0.35">
      <c r="B277" s="143" t="s">
        <v>151</v>
      </c>
      <c r="C277" s="80">
        <f>C278</f>
        <v>5497.4</v>
      </c>
      <c r="D277" s="80">
        <f>D278</f>
        <v>5318.3959999999997</v>
      </c>
      <c r="E277" s="248">
        <f t="shared" si="40"/>
        <v>96.743842543747959</v>
      </c>
      <c r="F277" s="44"/>
      <c r="G277" s="24"/>
      <c r="H277" s="24"/>
    </row>
    <row r="278" spans="1:10" ht="66" x14ac:dyDescent="0.35">
      <c r="A278" s="261">
        <v>72</v>
      </c>
      <c r="B278" s="143" t="s">
        <v>149</v>
      </c>
      <c r="C278" s="80">
        <f>C279</f>
        <v>5497.4</v>
      </c>
      <c r="D278" s="80">
        <f>D279</f>
        <v>5318.3959999999997</v>
      </c>
      <c r="E278" s="248">
        <f t="shared" si="40"/>
        <v>96.743842543747959</v>
      </c>
      <c r="F278" s="44"/>
      <c r="G278" s="24"/>
      <c r="H278" s="24"/>
    </row>
    <row r="279" spans="1:10" x14ac:dyDescent="0.35">
      <c r="B279" s="9" t="s">
        <v>5</v>
      </c>
      <c r="C279" s="76">
        <v>5497.4</v>
      </c>
      <c r="D279" s="76">
        <v>5318.3959999999997</v>
      </c>
      <c r="E279" s="76">
        <f t="shared" ref="E279" si="41">D279/C279*100</f>
        <v>96.743842543747959</v>
      </c>
      <c r="F279" s="44"/>
      <c r="G279" s="24"/>
      <c r="H279" s="24"/>
    </row>
    <row r="280" spans="1:10" s="54" customFormat="1" ht="18.75" customHeight="1" x14ac:dyDescent="0.35">
      <c r="A280" s="270"/>
      <c r="B280" s="52" t="s">
        <v>6</v>
      </c>
      <c r="C280" s="77">
        <f>C281+C282+C283</f>
        <v>41859.11</v>
      </c>
      <c r="D280" s="77">
        <f>D281+D282+D283</f>
        <v>38696.843000000001</v>
      </c>
      <c r="E280" s="77">
        <f t="shared" si="37"/>
        <v>92.445450942459118</v>
      </c>
      <c r="F280" s="59"/>
      <c r="G280" s="53"/>
      <c r="H280" s="53"/>
    </row>
    <row r="281" spans="1:10" s="7" customFormat="1" ht="18.75" customHeight="1" x14ac:dyDescent="0.35">
      <c r="A281" s="267"/>
      <c r="B281" s="9" t="s">
        <v>9</v>
      </c>
      <c r="C281" s="76">
        <f>C261</f>
        <v>9.1999999999999993</v>
      </c>
      <c r="D281" s="76">
        <f>D261</f>
        <v>9.18</v>
      </c>
      <c r="E281" s="76">
        <f>D281/C281*100</f>
        <v>99.782608695652172</v>
      </c>
      <c r="F281" s="44"/>
      <c r="G281" s="32">
        <f>(C281+C282)/C280*100</f>
        <v>9.7185535000624714</v>
      </c>
      <c r="H281" s="32"/>
    </row>
    <row r="282" spans="1:10" s="7" customFormat="1" ht="18.75" customHeight="1" x14ac:dyDescent="0.35">
      <c r="A282" s="267"/>
      <c r="B282" s="145" t="s">
        <v>4</v>
      </c>
      <c r="C282" s="76">
        <f>C253+C256+C259+C271</f>
        <v>4058.9</v>
      </c>
      <c r="D282" s="76">
        <f>D253+D256+D259+D271</f>
        <v>3869.1479999999997</v>
      </c>
      <c r="E282" s="76">
        <f t="shared" si="37"/>
        <v>95.325038803616735</v>
      </c>
      <c r="F282" s="44"/>
      <c r="G282" s="32">
        <f>(D282+D281)/(C282+C281)*100</f>
        <v>95.335119588997301</v>
      </c>
      <c r="H282" s="32"/>
    </row>
    <row r="283" spans="1:10" s="7" customFormat="1" ht="18.75" customHeight="1" x14ac:dyDescent="0.35">
      <c r="A283" s="267"/>
      <c r="B283" s="9" t="s">
        <v>5</v>
      </c>
      <c r="C283" s="76">
        <f>C254+C257+C263+C266+C272+C276+C279+C274+C268</f>
        <v>37791.01</v>
      </c>
      <c r="D283" s="76">
        <f>D254+D257+D263+D266+D272+D276+D279+D274+D268</f>
        <v>34818.514999999999</v>
      </c>
      <c r="E283" s="76">
        <f t="shared" si="37"/>
        <v>92.134385929351964</v>
      </c>
      <c r="F283" s="44"/>
      <c r="G283" s="32"/>
      <c r="H283" s="32"/>
    </row>
    <row r="284" spans="1:10" s="10" customFormat="1" ht="23.25" customHeight="1" x14ac:dyDescent="0.35">
      <c r="A284" s="261"/>
      <c r="B284" s="276" t="s">
        <v>301</v>
      </c>
      <c r="C284" s="276"/>
      <c r="D284" s="276"/>
      <c r="E284" s="276"/>
      <c r="F284" s="276"/>
      <c r="G284" s="26"/>
      <c r="H284" s="26"/>
      <c r="J284" s="250">
        <v>3</v>
      </c>
    </row>
    <row r="285" spans="1:10" s="17" customFormat="1" ht="391.5" customHeight="1" x14ac:dyDescent="0.35">
      <c r="A285" s="267">
        <v>73</v>
      </c>
      <c r="B285" s="143" t="s">
        <v>89</v>
      </c>
      <c r="C285" s="146">
        <f>C286</f>
        <v>68302.41</v>
      </c>
      <c r="D285" s="146">
        <f>D286</f>
        <v>65646.59</v>
      </c>
      <c r="E285" s="146">
        <f>D285/C285*100</f>
        <v>96.111674536813553</v>
      </c>
      <c r="F285" s="148" t="s">
        <v>92</v>
      </c>
      <c r="G285" s="89"/>
      <c r="H285" s="29"/>
    </row>
    <row r="286" spans="1:10" s="17" customFormat="1" x14ac:dyDescent="0.35">
      <c r="A286" s="267"/>
      <c r="B286" s="9" t="s">
        <v>5</v>
      </c>
      <c r="C286" s="147">
        <v>68302.41</v>
      </c>
      <c r="D286" s="147">
        <v>65646.59</v>
      </c>
      <c r="E286" s="147">
        <f t="shared" ref="E286:E291" si="42">D286/C286*100</f>
        <v>96.111674536813553</v>
      </c>
      <c r="F286" s="148"/>
      <c r="G286" s="89"/>
      <c r="H286" s="29"/>
    </row>
    <row r="287" spans="1:10" s="17" customFormat="1" ht="85.5" customHeight="1" x14ac:dyDescent="0.35">
      <c r="A287" s="267">
        <v>74</v>
      </c>
      <c r="B287" s="144" t="s">
        <v>90</v>
      </c>
      <c r="C287" s="146">
        <f>C288+C289</f>
        <v>29462.61</v>
      </c>
      <c r="D287" s="146">
        <f>D288+D289</f>
        <v>25643.71</v>
      </c>
      <c r="E287" s="146">
        <f>D287/C287*100</f>
        <v>87.038147672592487</v>
      </c>
      <c r="F287" s="148" t="s">
        <v>93</v>
      </c>
      <c r="G287" s="89"/>
      <c r="H287" s="29"/>
    </row>
    <row r="288" spans="1:10" s="17" customFormat="1" x14ac:dyDescent="0.35">
      <c r="A288" s="267"/>
      <c r="B288" s="9" t="s">
        <v>5</v>
      </c>
      <c r="C288" s="147">
        <v>8462.61</v>
      </c>
      <c r="D288" s="147">
        <v>4643.71</v>
      </c>
      <c r="E288" s="147">
        <f t="shared" si="42"/>
        <v>54.873260140783984</v>
      </c>
      <c r="F288" s="148"/>
      <c r="G288" s="89"/>
      <c r="H288" s="29"/>
    </row>
    <row r="289" spans="1:10" s="17" customFormat="1" x14ac:dyDescent="0.35">
      <c r="A289" s="267"/>
      <c r="B289" s="145" t="s">
        <v>7</v>
      </c>
      <c r="C289" s="147">
        <v>21000</v>
      </c>
      <c r="D289" s="147">
        <v>21000</v>
      </c>
      <c r="E289" s="147">
        <f t="shared" si="42"/>
        <v>100</v>
      </c>
      <c r="F289" s="148"/>
      <c r="G289" s="89"/>
      <c r="H289" s="29"/>
    </row>
    <row r="290" spans="1:10" s="17" customFormat="1" ht="123.75" customHeight="1" x14ac:dyDescent="0.35">
      <c r="A290" s="267">
        <v>75</v>
      </c>
      <c r="B290" s="144" t="s">
        <v>91</v>
      </c>
      <c r="C290" s="146">
        <f>C291</f>
        <v>250113</v>
      </c>
      <c r="D290" s="146">
        <f>D291</f>
        <v>240310.75</v>
      </c>
      <c r="E290" s="146">
        <f>D290/C290*100</f>
        <v>96.080871446106357</v>
      </c>
      <c r="F290" s="8" t="s">
        <v>94</v>
      </c>
      <c r="G290" s="89"/>
      <c r="H290" s="29"/>
    </row>
    <row r="291" spans="1:10" s="17" customFormat="1" ht="18" customHeight="1" x14ac:dyDescent="0.35">
      <c r="A291" s="267"/>
      <c r="B291" s="9" t="s">
        <v>5</v>
      </c>
      <c r="C291" s="147">
        <v>250113</v>
      </c>
      <c r="D291" s="147">
        <v>240310.75</v>
      </c>
      <c r="E291" s="147">
        <f t="shared" si="42"/>
        <v>96.080871446106357</v>
      </c>
      <c r="F291" s="37"/>
      <c r="G291" s="89"/>
      <c r="H291" s="29"/>
    </row>
    <row r="292" spans="1:10" s="57" customFormat="1" ht="18.75" customHeight="1" x14ac:dyDescent="0.35">
      <c r="A292" s="270"/>
      <c r="B292" s="52" t="s">
        <v>6</v>
      </c>
      <c r="C292" s="149">
        <f>C293+C294</f>
        <v>347878.02</v>
      </c>
      <c r="D292" s="149">
        <f>D293+D294</f>
        <v>331601.05</v>
      </c>
      <c r="E292" s="150">
        <f>D292/C292*100</f>
        <v>95.321069724382127</v>
      </c>
      <c r="F292" s="55"/>
      <c r="G292" s="62"/>
      <c r="H292" s="56"/>
    </row>
    <row r="293" spans="1:10" s="17" customFormat="1" x14ac:dyDescent="0.35">
      <c r="A293" s="267"/>
      <c r="B293" s="9" t="s">
        <v>5</v>
      </c>
      <c r="C293" s="147">
        <f>C291+C288+C286</f>
        <v>326878.02</v>
      </c>
      <c r="D293" s="147">
        <f>D291+D288+D286</f>
        <v>310601.05</v>
      </c>
      <c r="E293" s="151">
        <f>D293/C293*100</f>
        <v>95.020475833768188</v>
      </c>
      <c r="F293" s="37"/>
      <c r="G293" s="89"/>
      <c r="H293" s="29"/>
    </row>
    <row r="294" spans="1:10" s="17" customFormat="1" x14ac:dyDescent="0.35">
      <c r="A294" s="267"/>
      <c r="B294" s="145" t="s">
        <v>7</v>
      </c>
      <c r="C294" s="147">
        <f>C289</f>
        <v>21000</v>
      </c>
      <c r="D294" s="147">
        <f>D289</f>
        <v>21000</v>
      </c>
      <c r="E294" s="151">
        <f>D294/C294*100</f>
        <v>100</v>
      </c>
      <c r="F294" s="37"/>
      <c r="G294" s="89"/>
      <c r="H294" s="29"/>
    </row>
    <row r="295" spans="1:10" s="10" customFormat="1" x14ac:dyDescent="0.35">
      <c r="A295" s="261"/>
      <c r="B295" s="277" t="s">
        <v>302</v>
      </c>
      <c r="C295" s="276"/>
      <c r="D295" s="276"/>
      <c r="E295" s="276"/>
      <c r="F295" s="276"/>
      <c r="G295" s="26"/>
      <c r="H295" s="26"/>
      <c r="J295" s="250">
        <v>7</v>
      </c>
    </row>
    <row r="296" spans="1:10" s="17" customFormat="1" ht="49.5" x14ac:dyDescent="0.35">
      <c r="A296" s="267"/>
      <c r="B296" s="144" t="s">
        <v>203</v>
      </c>
      <c r="C296" s="191">
        <f>C297</f>
        <v>713.4</v>
      </c>
      <c r="D296" s="191">
        <f>D297</f>
        <v>349.08</v>
      </c>
      <c r="E296" s="190">
        <f t="shared" ref="E296:E299" si="43">D296/C296*100</f>
        <v>48.931875525651805</v>
      </c>
      <c r="F296" s="134"/>
      <c r="G296" s="29"/>
      <c r="H296" s="29"/>
    </row>
    <row r="297" spans="1:10" s="17" customFormat="1" ht="66" x14ac:dyDescent="0.35">
      <c r="A297" s="267">
        <v>76</v>
      </c>
      <c r="B297" s="144" t="s">
        <v>202</v>
      </c>
      <c r="C297" s="190">
        <f>C298</f>
        <v>713.4</v>
      </c>
      <c r="D297" s="190">
        <f>D298</f>
        <v>349.08</v>
      </c>
      <c r="E297" s="200">
        <f t="shared" si="43"/>
        <v>48.931875525651805</v>
      </c>
      <c r="F297" s="9" t="s">
        <v>204</v>
      </c>
      <c r="G297" s="29">
        <f>2/5*100</f>
        <v>40</v>
      </c>
      <c r="H297" s="29"/>
    </row>
    <row r="298" spans="1:10" s="17" customFormat="1" ht="18.75" customHeight="1" x14ac:dyDescent="0.35">
      <c r="A298" s="267"/>
      <c r="B298" s="4" t="s">
        <v>5</v>
      </c>
      <c r="C298" s="190">
        <v>713.4</v>
      </c>
      <c r="D298" s="190">
        <v>349.08</v>
      </c>
      <c r="E298" s="190">
        <f t="shared" si="43"/>
        <v>48.931875525651805</v>
      </c>
      <c r="F298" s="44"/>
      <c r="G298" s="29"/>
      <c r="H298" s="29"/>
    </row>
    <row r="299" spans="1:10" s="17" customFormat="1" ht="75.75" customHeight="1" x14ac:dyDescent="0.35">
      <c r="A299" s="267"/>
      <c r="B299" s="144" t="s">
        <v>205</v>
      </c>
      <c r="C299" s="146">
        <f>C300+C303+C305+C307+C309+C311</f>
        <v>117387.99999999999</v>
      </c>
      <c r="D299" s="146">
        <f>D300+D303+D305+D307+D309+D311</f>
        <v>113115.569</v>
      </c>
      <c r="E299" s="192">
        <f t="shared" si="43"/>
        <v>96.360419293283826</v>
      </c>
      <c r="F299" s="44"/>
      <c r="G299" s="29"/>
      <c r="H299" s="29"/>
    </row>
    <row r="300" spans="1:10" s="87" customFormat="1" ht="76.5" customHeight="1" x14ac:dyDescent="0.35">
      <c r="A300" s="267">
        <v>77</v>
      </c>
      <c r="B300" s="144" t="s">
        <v>206</v>
      </c>
      <c r="C300" s="192">
        <f>C301+C302</f>
        <v>0</v>
      </c>
      <c r="D300" s="192">
        <f>D301+D302</f>
        <v>0</v>
      </c>
      <c r="E300" s="200">
        <f>IFERROR(D300/C300*100,0)</f>
        <v>0</v>
      </c>
      <c r="F300" s="9" t="s">
        <v>208</v>
      </c>
      <c r="G300" s="86">
        <f>(E297+E300+E303+E305)/4</f>
        <v>35.367144525411589</v>
      </c>
      <c r="H300" s="90"/>
    </row>
    <row r="301" spans="1:10" s="17" customFormat="1" ht="18.75" customHeight="1" x14ac:dyDescent="0.35">
      <c r="A301" s="267"/>
      <c r="B301" s="4" t="s">
        <v>5</v>
      </c>
      <c r="C301" s="193">
        <v>0</v>
      </c>
      <c r="D301" s="190">
        <v>0</v>
      </c>
      <c r="E301" s="190">
        <f>IFERROR(D301/C301*100,0)</f>
        <v>0</v>
      </c>
      <c r="F301" s="9"/>
      <c r="G301" s="29"/>
      <c r="H301" s="29"/>
    </row>
    <row r="302" spans="1:10" s="17" customFormat="1" ht="18.75" customHeight="1" x14ac:dyDescent="0.35">
      <c r="A302" s="267"/>
      <c r="B302" s="4" t="s">
        <v>58</v>
      </c>
      <c r="C302" s="193">
        <v>0</v>
      </c>
      <c r="D302" s="190">
        <v>0</v>
      </c>
      <c r="E302" s="190">
        <f>IFERROR(D302/C302*100,0)</f>
        <v>0</v>
      </c>
      <c r="F302" s="9"/>
      <c r="G302" s="29"/>
      <c r="H302" s="29"/>
    </row>
    <row r="303" spans="1:10" s="87" customFormat="1" ht="105.75" customHeight="1" x14ac:dyDescent="0.35">
      <c r="A303" s="267">
        <v>78</v>
      </c>
      <c r="B303" s="144" t="s">
        <v>207</v>
      </c>
      <c r="C303" s="192">
        <f>C304</f>
        <v>0</v>
      </c>
      <c r="D303" s="192">
        <f>D304</f>
        <v>0</v>
      </c>
      <c r="E303" s="200">
        <f t="shared" ref="E303:E304" si="44">IFERROR(D303/C303*100,0)</f>
        <v>0</v>
      </c>
      <c r="F303" s="9" t="s">
        <v>209</v>
      </c>
      <c r="G303" s="86"/>
      <c r="H303" s="86"/>
    </row>
    <row r="304" spans="1:10" s="17" customFormat="1" ht="18.75" customHeight="1" x14ac:dyDescent="0.35">
      <c r="A304" s="267"/>
      <c r="B304" s="4" t="s">
        <v>5</v>
      </c>
      <c r="C304" s="193">
        <v>0</v>
      </c>
      <c r="D304" s="190">
        <v>0</v>
      </c>
      <c r="E304" s="190">
        <f t="shared" si="44"/>
        <v>0</v>
      </c>
      <c r="F304" s="44"/>
      <c r="G304" s="29"/>
      <c r="H304" s="29"/>
    </row>
    <row r="305" spans="1:11" s="195" customFormat="1" ht="198" x14ac:dyDescent="0.35">
      <c r="A305" s="267">
        <v>79</v>
      </c>
      <c r="B305" s="144" t="s">
        <v>210</v>
      </c>
      <c r="C305" s="192">
        <f>C306</f>
        <v>23847.1</v>
      </c>
      <c r="D305" s="192">
        <f>D306</f>
        <v>22067.32</v>
      </c>
      <c r="E305" s="192">
        <f t="shared" ref="E305:E314" si="45">D305/C305*100</f>
        <v>92.536702575994568</v>
      </c>
      <c r="F305" s="9" t="s">
        <v>213</v>
      </c>
      <c r="G305" s="194"/>
      <c r="H305" s="194"/>
    </row>
    <row r="306" spans="1:11" s="198" customFormat="1" ht="18.75" customHeight="1" x14ac:dyDescent="0.35">
      <c r="A306" s="261"/>
      <c r="B306" s="196" t="s">
        <v>5</v>
      </c>
      <c r="C306" s="193">
        <v>23847.1</v>
      </c>
      <c r="D306" s="190">
        <v>22067.32</v>
      </c>
      <c r="E306" s="190">
        <f>D306/C306*100</f>
        <v>92.536702575994568</v>
      </c>
      <c r="F306" s="9"/>
      <c r="G306" s="197"/>
      <c r="H306" s="197"/>
    </row>
    <row r="307" spans="1:11" s="198" customFormat="1" ht="94.5" customHeight="1" x14ac:dyDescent="0.35">
      <c r="A307" s="261">
        <v>80</v>
      </c>
      <c r="B307" s="144" t="s">
        <v>211</v>
      </c>
      <c r="C307" s="199">
        <f>C308</f>
        <v>1135.5999999999999</v>
      </c>
      <c r="D307" s="199">
        <f>D308</f>
        <v>1009.8</v>
      </c>
      <c r="E307" s="200">
        <f t="shared" ref="E307:E313" si="46">D307/C307*100</f>
        <v>88.922155688622766</v>
      </c>
      <c r="F307" s="9" t="s">
        <v>212</v>
      </c>
      <c r="G307" s="197"/>
      <c r="H307" s="197"/>
    </row>
    <row r="308" spans="1:11" s="198" customFormat="1" ht="18.75" customHeight="1" x14ac:dyDescent="0.35">
      <c r="A308" s="261"/>
      <c r="B308" s="196" t="s">
        <v>5</v>
      </c>
      <c r="C308" s="193">
        <v>1135.5999999999999</v>
      </c>
      <c r="D308" s="190">
        <v>1009.8</v>
      </c>
      <c r="E308" s="190">
        <f t="shared" si="46"/>
        <v>88.922155688622766</v>
      </c>
      <c r="F308" s="9"/>
      <c r="G308" s="197"/>
      <c r="H308" s="197"/>
    </row>
    <row r="309" spans="1:11" s="198" customFormat="1" ht="139.5" customHeight="1" x14ac:dyDescent="0.35">
      <c r="A309" s="261">
        <v>81</v>
      </c>
      <c r="B309" s="144" t="s">
        <v>214</v>
      </c>
      <c r="C309" s="199">
        <f>C310</f>
        <v>85762.9</v>
      </c>
      <c r="D309" s="200">
        <f>D310</f>
        <v>83485.52</v>
      </c>
      <c r="E309" s="200">
        <f t="shared" si="46"/>
        <v>97.34456274216474</v>
      </c>
      <c r="F309" s="201" t="s">
        <v>215</v>
      </c>
      <c r="G309" s="197"/>
      <c r="H309" s="197"/>
    </row>
    <row r="310" spans="1:11" s="198" customFormat="1" ht="18.75" customHeight="1" x14ac:dyDescent="0.35">
      <c r="A310" s="261"/>
      <c r="B310" s="196" t="s">
        <v>5</v>
      </c>
      <c r="C310" s="193">
        <v>85762.9</v>
      </c>
      <c r="D310" s="190">
        <v>83485.52</v>
      </c>
      <c r="E310" s="190">
        <f t="shared" si="46"/>
        <v>97.34456274216474</v>
      </c>
      <c r="F310" s="9"/>
      <c r="G310" s="197"/>
      <c r="H310" s="197"/>
    </row>
    <row r="311" spans="1:11" s="198" customFormat="1" ht="139.5" customHeight="1" x14ac:dyDescent="0.35">
      <c r="A311" s="261">
        <v>82</v>
      </c>
      <c r="B311" s="144" t="s">
        <v>216</v>
      </c>
      <c r="C311" s="199">
        <f>C312+C313</f>
        <v>6642.4</v>
      </c>
      <c r="D311" s="199">
        <f>D312+D313</f>
        <v>6552.9290000000001</v>
      </c>
      <c r="E311" s="200">
        <f t="shared" si="46"/>
        <v>98.653032036613268</v>
      </c>
      <c r="F311" s="9" t="s">
        <v>217</v>
      </c>
      <c r="G311" s="197"/>
      <c r="H311" s="197"/>
    </row>
    <row r="312" spans="1:11" s="198" customFormat="1" ht="24" customHeight="1" x14ac:dyDescent="0.35">
      <c r="A312" s="261"/>
      <c r="B312" s="4" t="s">
        <v>9</v>
      </c>
      <c r="C312" s="193">
        <v>5472.9</v>
      </c>
      <c r="D312" s="190">
        <v>5394.3289999999997</v>
      </c>
      <c r="E312" s="190">
        <f t="shared" si="46"/>
        <v>98.564362586562879</v>
      </c>
      <c r="F312" s="9"/>
      <c r="G312" s="197"/>
      <c r="H312" s="197"/>
    </row>
    <row r="313" spans="1:11" s="198" customFormat="1" ht="24" customHeight="1" x14ac:dyDescent="0.35">
      <c r="A313" s="261"/>
      <c r="B313" s="4" t="s">
        <v>4</v>
      </c>
      <c r="C313" s="193">
        <v>1169.5</v>
      </c>
      <c r="D313" s="190">
        <v>1158.5999999999999</v>
      </c>
      <c r="E313" s="190">
        <f t="shared" si="46"/>
        <v>99.067977768277032</v>
      </c>
      <c r="F313" s="9"/>
      <c r="G313" s="197"/>
      <c r="H313" s="197"/>
    </row>
    <row r="314" spans="1:11" s="140" customFormat="1" x14ac:dyDescent="0.35">
      <c r="A314" s="270"/>
      <c r="B314" s="202" t="s">
        <v>16</v>
      </c>
      <c r="C314" s="203">
        <f>C315+C316+C317</f>
        <v>118101.4</v>
      </c>
      <c r="D314" s="203">
        <f>D315+D316+D317</f>
        <v>113464.64900000002</v>
      </c>
      <c r="E314" s="204">
        <f t="shared" si="45"/>
        <v>96.073923763816538</v>
      </c>
      <c r="F314" s="65"/>
      <c r="G314" s="139"/>
      <c r="H314" s="139"/>
    </row>
    <row r="315" spans="1:11" s="208" customFormat="1" x14ac:dyDescent="0.35">
      <c r="A315" s="267"/>
      <c r="B315" s="205" t="s">
        <v>9</v>
      </c>
      <c r="C315" s="206">
        <f>C312</f>
        <v>5472.9</v>
      </c>
      <c r="D315" s="206">
        <f>D312</f>
        <v>5394.3289999999997</v>
      </c>
      <c r="E315" s="190">
        <f>D315/C315*100</f>
        <v>98.564362586562879</v>
      </c>
      <c r="F315" s="9"/>
      <c r="G315" s="207">
        <f>(D316+D315)/(C316+C315)*100</f>
        <v>98.653032036613268</v>
      </c>
      <c r="H315" s="207"/>
    </row>
    <row r="316" spans="1:11" s="208" customFormat="1" x14ac:dyDescent="0.35">
      <c r="A316" s="267"/>
      <c r="B316" s="205" t="s">
        <v>4</v>
      </c>
      <c r="C316" s="206">
        <f>C313</f>
        <v>1169.5</v>
      </c>
      <c r="D316" s="206">
        <f>D313</f>
        <v>1158.5999999999999</v>
      </c>
      <c r="E316" s="190">
        <f>D316/C316*100</f>
        <v>99.067977768277032</v>
      </c>
      <c r="F316" s="9"/>
      <c r="G316" s="207"/>
      <c r="H316" s="207"/>
    </row>
    <row r="317" spans="1:11" s="208" customFormat="1" ht="15.75" customHeight="1" x14ac:dyDescent="0.35">
      <c r="A317" s="267"/>
      <c r="B317" s="4" t="s">
        <v>5</v>
      </c>
      <c r="C317" s="147">
        <f>C310+C308+C306+C304+C301+C298</f>
        <v>111459</v>
      </c>
      <c r="D317" s="147">
        <f>D310+D308+D306+D304+D301+D298</f>
        <v>106911.72000000002</v>
      </c>
      <c r="E317" s="190">
        <f t="shared" ref="E317" si="47">D317/C317*100</f>
        <v>95.920221785589334</v>
      </c>
      <c r="F317" s="9"/>
      <c r="G317" s="207">
        <f>(C316+C315)/C314*100</f>
        <v>5.6243194407517603</v>
      </c>
      <c r="H317" s="207"/>
      <c r="I317" s="255">
        <v>11</v>
      </c>
    </row>
    <row r="318" spans="1:11" s="10" customFormat="1" x14ac:dyDescent="0.35">
      <c r="A318" s="261"/>
      <c r="B318" s="276" t="s">
        <v>303</v>
      </c>
      <c r="C318" s="276"/>
      <c r="D318" s="276"/>
      <c r="E318" s="276"/>
      <c r="F318" s="276"/>
      <c r="G318" s="26"/>
      <c r="H318" s="26"/>
      <c r="K318" s="250">
        <v>3</v>
      </c>
    </row>
    <row r="319" spans="1:11" s="17" customFormat="1" x14ac:dyDescent="0.35">
      <c r="A319" s="267"/>
      <c r="B319" s="152" t="s">
        <v>100</v>
      </c>
      <c r="C319" s="81">
        <f>C320</f>
        <v>21244.850000000002</v>
      </c>
      <c r="D319" s="81">
        <f>D320</f>
        <v>19128.02</v>
      </c>
      <c r="E319" s="81">
        <f>D319/C319*100</f>
        <v>90.036032261936413</v>
      </c>
      <c r="F319" s="114"/>
      <c r="G319" s="29"/>
      <c r="H319" s="29"/>
    </row>
    <row r="320" spans="1:11" s="97" customFormat="1" ht="363.75" customHeight="1" x14ac:dyDescent="0.35">
      <c r="A320" s="261">
        <v>83</v>
      </c>
      <c r="B320" s="153" t="s">
        <v>98</v>
      </c>
      <c r="C320" s="80">
        <f>C321+C322</f>
        <v>21244.850000000002</v>
      </c>
      <c r="D320" s="80">
        <f>D321+D322</f>
        <v>19128.02</v>
      </c>
      <c r="E320" s="80">
        <f>D320/C320*100</f>
        <v>90.036032261936413</v>
      </c>
      <c r="F320" s="240" t="s">
        <v>269</v>
      </c>
      <c r="G320" s="95"/>
      <c r="H320" s="96">
        <f>C320-D320</f>
        <v>2116.8300000000017</v>
      </c>
    </row>
    <row r="321" spans="1:9" s="10" customFormat="1" x14ac:dyDescent="0.35">
      <c r="A321" s="261"/>
      <c r="B321" s="9" t="s">
        <v>4</v>
      </c>
      <c r="C321" s="76">
        <v>3012.95</v>
      </c>
      <c r="D321" s="76">
        <v>2844.37</v>
      </c>
      <c r="E321" s="76">
        <f>D321/C321*100</f>
        <v>94.404819197132383</v>
      </c>
      <c r="F321" s="44"/>
      <c r="G321" s="31">
        <f>C321-D321</f>
        <v>168.57999999999993</v>
      </c>
      <c r="H321" s="26"/>
    </row>
    <row r="322" spans="1:9" s="10" customFormat="1" x14ac:dyDescent="0.35">
      <c r="A322" s="261"/>
      <c r="B322" s="9" t="s">
        <v>5</v>
      </c>
      <c r="C322" s="76">
        <v>18231.900000000001</v>
      </c>
      <c r="D322" s="76">
        <v>16283.65</v>
      </c>
      <c r="E322" s="76">
        <f>D322/C322*100</f>
        <v>89.314059423318454</v>
      </c>
      <c r="F322" s="44"/>
      <c r="G322" s="31">
        <f>C322-D322</f>
        <v>1948.2500000000018</v>
      </c>
      <c r="H322" s="26"/>
    </row>
    <row r="323" spans="1:9" s="10" customFormat="1" ht="33" x14ac:dyDescent="0.35">
      <c r="A323" s="261"/>
      <c r="B323" s="152" t="s">
        <v>99</v>
      </c>
      <c r="C323" s="80">
        <f>C324</f>
        <v>3186.2</v>
      </c>
      <c r="D323" s="80">
        <f>D324</f>
        <v>3034.7</v>
      </c>
      <c r="E323" s="80">
        <f>D323/C323*100</f>
        <v>95.245119578180905</v>
      </c>
      <c r="F323" s="44"/>
      <c r="G323" s="31"/>
      <c r="H323" s="26"/>
    </row>
    <row r="324" spans="1:9" s="97" customFormat="1" ht="123" customHeight="1" x14ac:dyDescent="0.35">
      <c r="A324" s="261">
        <v>84</v>
      </c>
      <c r="B324" s="153" t="s">
        <v>101</v>
      </c>
      <c r="C324" s="80">
        <f>C325</f>
        <v>3186.2</v>
      </c>
      <c r="D324" s="80">
        <f>D325</f>
        <v>3034.7</v>
      </c>
      <c r="E324" s="80">
        <f t="shared" ref="E324:E325" si="48">D324/C324*100</f>
        <v>95.245119578180905</v>
      </c>
      <c r="F324" s="39" t="s">
        <v>104</v>
      </c>
      <c r="G324" s="96"/>
      <c r="H324" s="96">
        <f>C324-D324</f>
        <v>151.5</v>
      </c>
    </row>
    <row r="325" spans="1:9" s="10" customFormat="1" x14ac:dyDescent="0.35">
      <c r="A325" s="261"/>
      <c r="B325" s="9" t="s">
        <v>4</v>
      </c>
      <c r="C325" s="76">
        <v>3186.2</v>
      </c>
      <c r="D325" s="76">
        <v>3034.7</v>
      </c>
      <c r="E325" s="76">
        <f t="shared" si="48"/>
        <v>95.245119578180905</v>
      </c>
      <c r="F325" s="44"/>
      <c r="G325" s="31"/>
      <c r="H325" s="26"/>
    </row>
    <row r="326" spans="1:9" s="10" customFormat="1" ht="33" x14ac:dyDescent="0.35">
      <c r="A326" s="261"/>
      <c r="B326" s="152" t="s">
        <v>102</v>
      </c>
      <c r="C326" s="80">
        <f>C327</f>
        <v>72.69</v>
      </c>
      <c r="D326" s="80">
        <f>D327</f>
        <v>72.69</v>
      </c>
      <c r="E326" s="80">
        <f>D326/C326*100</f>
        <v>100</v>
      </c>
      <c r="F326" s="44"/>
      <c r="G326" s="31"/>
      <c r="H326" s="26"/>
    </row>
    <row r="327" spans="1:9" s="10" customFormat="1" ht="49.5" x14ac:dyDescent="0.35">
      <c r="A327" s="261">
        <v>85</v>
      </c>
      <c r="B327" s="152" t="s">
        <v>103</v>
      </c>
      <c r="C327" s="80">
        <f>C328</f>
        <v>72.69</v>
      </c>
      <c r="D327" s="80">
        <f t="shared" ref="D327" si="49">D328</f>
        <v>72.69</v>
      </c>
      <c r="E327" s="80">
        <f>D327/C327*100</f>
        <v>100</v>
      </c>
      <c r="F327" s="9" t="s">
        <v>105</v>
      </c>
      <c r="G327" s="31"/>
      <c r="H327" s="26"/>
    </row>
    <row r="328" spans="1:9" s="10" customFormat="1" x14ac:dyDescent="0.35">
      <c r="A328" s="261"/>
      <c r="B328" s="154" t="s">
        <v>4</v>
      </c>
      <c r="C328" s="76">
        <v>72.69</v>
      </c>
      <c r="D328" s="76">
        <v>72.69</v>
      </c>
      <c r="E328" s="76">
        <f>D328/C328*100</f>
        <v>100</v>
      </c>
      <c r="F328" s="44"/>
      <c r="G328" s="31"/>
      <c r="H328" s="26"/>
    </row>
    <row r="329" spans="1:9" s="57" customFormat="1" ht="21.75" customHeight="1" x14ac:dyDescent="0.35">
      <c r="A329" s="270"/>
      <c r="B329" s="52" t="s">
        <v>6</v>
      </c>
      <c r="C329" s="77">
        <f>C330+C331</f>
        <v>24503.74</v>
      </c>
      <c r="D329" s="77">
        <f>D330+D331</f>
        <v>22235.41</v>
      </c>
      <c r="E329" s="82">
        <f>D329/C329*100</f>
        <v>90.742923325174033</v>
      </c>
      <c r="F329" s="59"/>
      <c r="G329" s="56"/>
      <c r="H329" s="56"/>
    </row>
    <row r="330" spans="1:9" s="17" customFormat="1" ht="19.5" customHeight="1" x14ac:dyDescent="0.35">
      <c r="A330" s="267"/>
      <c r="B330" s="9" t="s">
        <v>4</v>
      </c>
      <c r="C330" s="76">
        <f>C328+C325+C321</f>
        <v>6271.84</v>
      </c>
      <c r="D330" s="76">
        <f>D328+D325+D321</f>
        <v>5951.76</v>
      </c>
      <c r="E330" s="83">
        <f>D330/C330*100</f>
        <v>94.896553483507233</v>
      </c>
      <c r="F330" s="44"/>
      <c r="G330" s="29"/>
      <c r="H330" s="29"/>
    </row>
    <row r="331" spans="1:9" s="17" customFormat="1" ht="19.5" customHeight="1" x14ac:dyDescent="0.35">
      <c r="A331" s="267"/>
      <c r="B331" s="9" t="s">
        <v>5</v>
      </c>
      <c r="C331" s="76">
        <f>C322</f>
        <v>18231.900000000001</v>
      </c>
      <c r="D331" s="76">
        <f>D322</f>
        <v>16283.65</v>
      </c>
      <c r="E331" s="83">
        <f t="shared" ref="E331" si="50">D331/C331*100</f>
        <v>89.314059423318454</v>
      </c>
      <c r="F331" s="44"/>
      <c r="G331" s="29"/>
      <c r="H331" s="29"/>
    </row>
    <row r="332" spans="1:9" ht="21" customHeight="1" x14ac:dyDescent="0.35">
      <c r="B332" s="288" t="s">
        <v>304</v>
      </c>
      <c r="C332" s="288"/>
      <c r="D332" s="288"/>
      <c r="E332" s="288"/>
      <c r="F332" s="288"/>
      <c r="G332" s="24"/>
      <c r="H332" s="24"/>
      <c r="I332" s="252">
        <v>3</v>
      </c>
    </row>
    <row r="333" spans="1:9" s="5" customFormat="1" ht="33" x14ac:dyDescent="0.25">
      <c r="A333" s="264"/>
      <c r="B333" s="183" t="s">
        <v>187</v>
      </c>
      <c r="C333" s="80">
        <f>C334</f>
        <v>71750.61</v>
      </c>
      <c r="D333" s="80">
        <f>D334</f>
        <v>71289.611000000004</v>
      </c>
      <c r="E333" s="80">
        <f t="shared" ref="E333:E336" si="51">D333/C333*100</f>
        <v>99.357498145311936</v>
      </c>
      <c r="F333" s="37"/>
      <c r="G333" s="36">
        <f>2/3*100</f>
        <v>66.666666666666657</v>
      </c>
      <c r="H333" s="36"/>
    </row>
    <row r="334" spans="1:9" s="99" customFormat="1" ht="55.5" customHeight="1" x14ac:dyDescent="0.35">
      <c r="A334" s="267">
        <v>86</v>
      </c>
      <c r="B334" s="3" t="s">
        <v>188</v>
      </c>
      <c r="C334" s="80">
        <f>C335+C336</f>
        <v>71750.61</v>
      </c>
      <c r="D334" s="80">
        <f>D335+D336</f>
        <v>71289.611000000004</v>
      </c>
      <c r="E334" s="248">
        <f t="shared" si="51"/>
        <v>99.357498145311936</v>
      </c>
      <c r="F334" s="8" t="s">
        <v>189</v>
      </c>
      <c r="G334" s="106">
        <f>C334-D334</f>
        <v>460.99899999999616</v>
      </c>
      <c r="H334" s="98"/>
    </row>
    <row r="335" spans="1:9" s="7" customFormat="1" x14ac:dyDescent="0.35">
      <c r="A335" s="267"/>
      <c r="B335" s="8" t="s">
        <v>5</v>
      </c>
      <c r="C335" s="76">
        <v>17098</v>
      </c>
      <c r="D335" s="76">
        <v>16637.001</v>
      </c>
      <c r="E335" s="237">
        <f t="shared" si="51"/>
        <v>97.303784068312083</v>
      </c>
      <c r="F335" s="37"/>
      <c r="G335" s="32"/>
      <c r="H335" s="32"/>
      <c r="I335" s="258">
        <f>C335-D335</f>
        <v>460.9989999999998</v>
      </c>
    </row>
    <row r="336" spans="1:9" s="7" customFormat="1" x14ac:dyDescent="0.35">
      <c r="A336" s="267"/>
      <c r="B336" s="8" t="s">
        <v>7</v>
      </c>
      <c r="C336" s="76">
        <v>54652.61</v>
      </c>
      <c r="D336" s="76">
        <v>54652.61</v>
      </c>
      <c r="E336" s="237">
        <f t="shared" si="51"/>
        <v>100</v>
      </c>
      <c r="F336" s="37"/>
      <c r="G336" s="32"/>
      <c r="H336" s="32"/>
    </row>
    <row r="337" spans="1:11" s="5" customFormat="1" ht="99" x14ac:dyDescent="0.25">
      <c r="A337" s="264"/>
      <c r="B337" s="3" t="s">
        <v>190</v>
      </c>
      <c r="C337" s="80">
        <f>C338</f>
        <v>14798.6</v>
      </c>
      <c r="D337" s="80">
        <f>D338</f>
        <v>14048.3</v>
      </c>
      <c r="E337" s="248">
        <f>D337/C337*100</f>
        <v>94.929925803792244</v>
      </c>
      <c r="F337" s="131"/>
      <c r="G337" s="36"/>
      <c r="H337" s="36"/>
    </row>
    <row r="338" spans="1:11" s="99" customFormat="1" ht="49.5" x14ac:dyDescent="0.35">
      <c r="A338" s="267">
        <v>87</v>
      </c>
      <c r="B338" s="3" t="s">
        <v>191</v>
      </c>
      <c r="C338" s="80">
        <f>C339+C340</f>
        <v>14798.6</v>
      </c>
      <c r="D338" s="80">
        <f>D339+D340</f>
        <v>14048.3</v>
      </c>
      <c r="E338" s="249">
        <f t="shared" ref="E338:E348" si="52">D338/C338*100</f>
        <v>94.929925803792244</v>
      </c>
      <c r="F338" s="257"/>
      <c r="G338" s="106"/>
      <c r="H338" s="98"/>
    </row>
    <row r="339" spans="1:11" s="7" customFormat="1" x14ac:dyDescent="0.35">
      <c r="A339" s="267"/>
      <c r="B339" s="8" t="s">
        <v>4</v>
      </c>
      <c r="C339" s="76">
        <v>11238.6</v>
      </c>
      <c r="D339" s="76">
        <v>11238.6</v>
      </c>
      <c r="E339" s="76">
        <f t="shared" si="52"/>
        <v>100</v>
      </c>
      <c r="F339" s="130"/>
      <c r="G339" s="32"/>
      <c r="H339" s="32"/>
    </row>
    <row r="340" spans="1:11" s="7" customFormat="1" x14ac:dyDescent="0.35">
      <c r="A340" s="267"/>
      <c r="B340" s="8" t="s">
        <v>5</v>
      </c>
      <c r="C340" s="76">
        <v>3560</v>
      </c>
      <c r="D340" s="76">
        <v>2809.7</v>
      </c>
      <c r="E340" s="76">
        <f t="shared" si="52"/>
        <v>78.924157303370777</v>
      </c>
      <c r="F340" s="37"/>
      <c r="G340" s="32"/>
      <c r="H340" s="32"/>
    </row>
    <row r="341" spans="1:11" s="5" customFormat="1" ht="53.25" customHeight="1" x14ac:dyDescent="0.25">
      <c r="A341" s="264"/>
      <c r="B341" s="3" t="s">
        <v>192</v>
      </c>
      <c r="C341" s="80">
        <f>C342</f>
        <v>69810.010000000009</v>
      </c>
      <c r="D341" s="80">
        <f>D342</f>
        <v>46753.405999999995</v>
      </c>
      <c r="E341" s="80">
        <f t="shared" si="52"/>
        <v>66.972352532251449</v>
      </c>
      <c r="F341" s="37"/>
      <c r="G341" s="36"/>
      <c r="H341" s="36"/>
    </row>
    <row r="342" spans="1:11" s="99" customFormat="1" ht="357.75" customHeight="1" x14ac:dyDescent="0.35">
      <c r="A342" s="267">
        <v>88</v>
      </c>
      <c r="B342" s="3" t="s">
        <v>193</v>
      </c>
      <c r="C342" s="80">
        <f>C343+C344</f>
        <v>69810.010000000009</v>
      </c>
      <c r="D342" s="80">
        <f>D343+D344</f>
        <v>46753.405999999995</v>
      </c>
      <c r="E342" s="248">
        <f t="shared" si="52"/>
        <v>66.972352532251449</v>
      </c>
      <c r="F342" s="8" t="s">
        <v>268</v>
      </c>
      <c r="G342" s="98"/>
      <c r="H342" s="98"/>
    </row>
    <row r="343" spans="1:11" s="7" customFormat="1" x14ac:dyDescent="0.35">
      <c r="A343" s="267"/>
      <c r="B343" s="8" t="s">
        <v>5</v>
      </c>
      <c r="C343" s="76">
        <v>4684.1000000000004</v>
      </c>
      <c r="D343" s="76">
        <v>4373.13</v>
      </c>
      <c r="E343" s="76">
        <f t="shared" si="52"/>
        <v>93.361157959906919</v>
      </c>
      <c r="F343" s="37"/>
      <c r="G343" s="32"/>
      <c r="H343" s="32"/>
    </row>
    <row r="344" spans="1:11" x14ac:dyDescent="0.35">
      <c r="B344" s="8" t="s">
        <v>7</v>
      </c>
      <c r="C344" s="76">
        <v>65125.91</v>
      </c>
      <c r="D344" s="76">
        <v>42380.275999999998</v>
      </c>
      <c r="E344" s="76">
        <f t="shared" si="52"/>
        <v>65.074370553900891</v>
      </c>
      <c r="F344" s="37"/>
      <c r="G344" s="24"/>
      <c r="H344" s="24"/>
    </row>
    <row r="345" spans="1:11" s="67" customFormat="1" x14ac:dyDescent="0.25">
      <c r="A345" s="265"/>
      <c r="B345" s="58" t="s">
        <v>6</v>
      </c>
      <c r="C345" s="77">
        <f>C346+C347+C348</f>
        <v>156359.22</v>
      </c>
      <c r="D345" s="77">
        <f>D346+D347+D348</f>
        <v>132091.31700000001</v>
      </c>
      <c r="E345" s="77">
        <f t="shared" si="52"/>
        <v>84.479391109779144</v>
      </c>
      <c r="F345" s="132"/>
      <c r="G345" s="66"/>
      <c r="H345" s="66"/>
    </row>
    <row r="346" spans="1:11" s="5" customFormat="1" x14ac:dyDescent="0.25">
      <c r="A346" s="264"/>
      <c r="B346" s="8" t="s">
        <v>4</v>
      </c>
      <c r="C346" s="76">
        <f>C339</f>
        <v>11238.6</v>
      </c>
      <c r="D346" s="76">
        <f>D339</f>
        <v>11238.6</v>
      </c>
      <c r="E346" s="237">
        <f t="shared" si="52"/>
        <v>100</v>
      </c>
      <c r="F346" s="133"/>
      <c r="G346" s="36">
        <f>(C348+C346)/C345*100</f>
        <v>83.792385252369513</v>
      </c>
      <c r="H346" s="236">
        <f>D348+D346</f>
        <v>108271.486</v>
      </c>
    </row>
    <row r="347" spans="1:11" s="5" customFormat="1" x14ac:dyDescent="0.25">
      <c r="A347" s="264"/>
      <c r="B347" s="8" t="s">
        <v>5</v>
      </c>
      <c r="C347" s="76">
        <f>C335+C340+C343</f>
        <v>25342.1</v>
      </c>
      <c r="D347" s="76">
        <f>D335+D340+D343</f>
        <v>23819.831000000002</v>
      </c>
      <c r="E347" s="76">
        <f t="shared" si="52"/>
        <v>93.993122116951639</v>
      </c>
      <c r="F347" s="133"/>
      <c r="G347" s="36">
        <f>(D348+D346)/(C348+C346)*100</f>
        <v>82.639189443333819</v>
      </c>
      <c r="H347" s="236">
        <f>C348+C346</f>
        <v>131017.12000000001</v>
      </c>
      <c r="I347" s="5">
        <f>H346/H347*100</f>
        <v>82.639189443333819</v>
      </c>
    </row>
    <row r="348" spans="1:11" s="5" customFormat="1" x14ac:dyDescent="0.25">
      <c r="A348" s="264"/>
      <c r="B348" s="8" t="s">
        <v>7</v>
      </c>
      <c r="C348" s="76">
        <f>C336+C344</f>
        <v>119778.52</v>
      </c>
      <c r="D348" s="76">
        <f>D336+D344</f>
        <v>97032.885999999999</v>
      </c>
      <c r="E348" s="76">
        <f t="shared" si="52"/>
        <v>81.010256262976029</v>
      </c>
      <c r="F348" s="133"/>
      <c r="G348" s="36"/>
      <c r="H348" s="36"/>
    </row>
    <row r="349" spans="1:11" ht="23.25" customHeight="1" x14ac:dyDescent="0.35">
      <c r="B349" s="287" t="s">
        <v>305</v>
      </c>
      <c r="C349" s="287"/>
      <c r="D349" s="287"/>
      <c r="E349" s="287"/>
      <c r="F349" s="287"/>
      <c r="G349" s="24"/>
      <c r="H349" s="24"/>
      <c r="K349" s="252">
        <v>8</v>
      </c>
    </row>
    <row r="350" spans="1:11" s="99" customFormat="1" ht="388.5" customHeight="1" x14ac:dyDescent="0.35">
      <c r="A350" s="267">
        <v>89</v>
      </c>
      <c r="B350" s="168" t="s">
        <v>11</v>
      </c>
      <c r="C350" s="81">
        <f>C351</f>
        <v>92601.600000000006</v>
      </c>
      <c r="D350" s="81">
        <f>D351</f>
        <v>90250.3</v>
      </c>
      <c r="E350" s="81">
        <f t="shared" ref="E350:E354" si="53">D350/C350*100</f>
        <v>97.460843009192061</v>
      </c>
      <c r="F350" s="9" t="s">
        <v>241</v>
      </c>
      <c r="G350" s="106"/>
      <c r="H350" s="106"/>
    </row>
    <row r="351" spans="1:11" s="7" customFormat="1" ht="30" customHeight="1" x14ac:dyDescent="0.35">
      <c r="A351" s="267"/>
      <c r="B351" s="169" t="s">
        <v>5</v>
      </c>
      <c r="C351" s="83">
        <v>92601.600000000006</v>
      </c>
      <c r="D351" s="83">
        <v>90250.3</v>
      </c>
      <c r="E351" s="83">
        <f t="shared" si="53"/>
        <v>97.460843009192061</v>
      </c>
      <c r="F351" s="44"/>
      <c r="G351" s="32" t="e">
        <f>#REF!/8</f>
        <v>#REF!</v>
      </c>
      <c r="H351" s="32"/>
    </row>
    <row r="352" spans="1:11" s="99" customFormat="1" ht="49.5" x14ac:dyDescent="0.35">
      <c r="A352" s="267">
        <v>90</v>
      </c>
      <c r="B352" s="168" t="s">
        <v>138</v>
      </c>
      <c r="C352" s="80">
        <f>C353+C354</f>
        <v>45900.83</v>
      </c>
      <c r="D352" s="80">
        <f>D353+D354</f>
        <v>45080.049999999996</v>
      </c>
      <c r="E352" s="81">
        <f t="shared" si="53"/>
        <v>98.211840613775379</v>
      </c>
      <c r="F352" s="169" t="s">
        <v>317</v>
      </c>
      <c r="G352" s="98"/>
      <c r="H352" s="98"/>
    </row>
    <row r="353" spans="1:8" s="7" customFormat="1" ht="20.25" customHeight="1" x14ac:dyDescent="0.35">
      <c r="A353" s="267"/>
      <c r="B353" s="169" t="s">
        <v>5</v>
      </c>
      <c r="C353" s="76">
        <v>44709.599999999999</v>
      </c>
      <c r="D353" s="76">
        <v>43888.85</v>
      </c>
      <c r="E353" s="76">
        <f t="shared" si="53"/>
        <v>98.164264498004911</v>
      </c>
      <c r="F353" s="128"/>
      <c r="G353" s="32"/>
      <c r="H353" s="32"/>
    </row>
    <row r="354" spans="1:8" s="7" customFormat="1" ht="26.25" customHeight="1" x14ac:dyDescent="0.35">
      <c r="A354" s="267"/>
      <c r="B354" s="169" t="s">
        <v>7</v>
      </c>
      <c r="C354" s="76">
        <v>1191.23</v>
      </c>
      <c r="D354" s="76">
        <v>1191.2</v>
      </c>
      <c r="E354" s="76">
        <f t="shared" si="53"/>
        <v>99.997481594654275</v>
      </c>
      <c r="F354" s="128"/>
      <c r="G354" s="32"/>
      <c r="H354" s="32"/>
    </row>
    <row r="355" spans="1:8" s="99" customFormat="1" ht="42" customHeight="1" x14ac:dyDescent="0.35">
      <c r="A355" s="267">
        <v>91</v>
      </c>
      <c r="B355" s="168" t="s">
        <v>21</v>
      </c>
      <c r="C355" s="80">
        <f>C356</f>
        <v>4109.8</v>
      </c>
      <c r="D355" s="80">
        <f>D356</f>
        <v>3612.5</v>
      </c>
      <c r="E355" s="81">
        <f t="shared" ref="E355:E365" si="54">D355/C355*100</f>
        <v>87.899654484403129</v>
      </c>
      <c r="F355" s="169" t="s">
        <v>318</v>
      </c>
      <c r="G355" s="98"/>
      <c r="H355" s="98"/>
    </row>
    <row r="356" spans="1:8" s="7" customFormat="1" x14ac:dyDescent="0.35">
      <c r="A356" s="267"/>
      <c r="B356" s="169" t="s">
        <v>5</v>
      </c>
      <c r="C356" s="76">
        <v>4109.8</v>
      </c>
      <c r="D356" s="76">
        <v>3612.5</v>
      </c>
      <c r="E356" s="83">
        <f t="shared" si="54"/>
        <v>87.899654484403129</v>
      </c>
      <c r="F356" s="169"/>
      <c r="G356" s="32"/>
      <c r="H356" s="32"/>
    </row>
    <row r="357" spans="1:8" s="99" customFormat="1" ht="33" x14ac:dyDescent="0.35">
      <c r="A357" s="267">
        <v>92</v>
      </c>
      <c r="B357" s="168" t="s">
        <v>22</v>
      </c>
      <c r="C357" s="80">
        <f>C358</f>
        <v>1753.5</v>
      </c>
      <c r="D357" s="80">
        <f>D358</f>
        <v>1753.4</v>
      </c>
      <c r="E357" s="81">
        <f t="shared" si="54"/>
        <v>99.99429712004563</v>
      </c>
      <c r="F357" s="128"/>
      <c r="G357" s="98"/>
      <c r="H357" s="98"/>
    </row>
    <row r="358" spans="1:8" s="7" customFormat="1" x14ac:dyDescent="0.35">
      <c r="A358" s="267"/>
      <c r="B358" s="169" t="s">
        <v>5</v>
      </c>
      <c r="C358" s="76">
        <v>1753.5</v>
      </c>
      <c r="D358" s="76">
        <v>1753.4</v>
      </c>
      <c r="E358" s="83">
        <f>D358/C358*100</f>
        <v>99.99429712004563</v>
      </c>
      <c r="F358" s="128"/>
      <c r="G358" s="32"/>
      <c r="H358" s="32"/>
    </row>
    <row r="359" spans="1:8" s="99" customFormat="1" ht="148.5" customHeight="1" x14ac:dyDescent="0.35">
      <c r="A359" s="267">
        <v>93</v>
      </c>
      <c r="B359" s="168" t="s">
        <v>23</v>
      </c>
      <c r="C359" s="80">
        <f>C360</f>
        <v>30335.8</v>
      </c>
      <c r="D359" s="80">
        <f>D360</f>
        <v>29730.13</v>
      </c>
      <c r="E359" s="80">
        <f t="shared" si="54"/>
        <v>98.003448071255747</v>
      </c>
      <c r="F359" s="158" t="s">
        <v>139</v>
      </c>
      <c r="G359" s="98"/>
      <c r="H359" s="98"/>
    </row>
    <row r="360" spans="1:8" s="7" customFormat="1" x14ac:dyDescent="0.35">
      <c r="A360" s="267"/>
      <c r="B360" s="169" t="s">
        <v>5</v>
      </c>
      <c r="C360" s="76">
        <v>30335.8</v>
      </c>
      <c r="D360" s="76">
        <v>29730.13</v>
      </c>
      <c r="E360" s="76">
        <f t="shared" si="54"/>
        <v>98.003448071255747</v>
      </c>
      <c r="F360" s="128"/>
      <c r="G360" s="32"/>
      <c r="H360" s="32"/>
    </row>
    <row r="361" spans="1:8" s="99" customFormat="1" ht="168.75" customHeight="1" x14ac:dyDescent="0.35">
      <c r="A361" s="267">
        <v>94</v>
      </c>
      <c r="B361" s="168" t="s">
        <v>24</v>
      </c>
      <c r="C361" s="80">
        <f>C362+C363</f>
        <v>20450.5</v>
      </c>
      <c r="D361" s="80">
        <f>D362+D363</f>
        <v>14051.61</v>
      </c>
      <c r="E361" s="80">
        <f t="shared" si="54"/>
        <v>68.710349380210758</v>
      </c>
      <c r="F361" s="169" t="s">
        <v>140</v>
      </c>
      <c r="G361" s="98"/>
      <c r="H361" s="98"/>
    </row>
    <row r="362" spans="1:8" s="7" customFormat="1" x14ac:dyDescent="0.35">
      <c r="A362" s="267"/>
      <c r="B362" s="169" t="s">
        <v>4</v>
      </c>
      <c r="C362" s="76">
        <v>4540.8999999999996</v>
      </c>
      <c r="D362" s="76">
        <v>4487.37</v>
      </c>
      <c r="E362" s="76">
        <f t="shared" si="54"/>
        <v>98.821158801118727</v>
      </c>
      <c r="F362" s="128"/>
      <c r="G362" s="32"/>
      <c r="H362" s="32"/>
    </row>
    <row r="363" spans="1:8" s="7" customFormat="1" x14ac:dyDescent="0.35">
      <c r="A363" s="267"/>
      <c r="B363" s="169" t="s">
        <v>5</v>
      </c>
      <c r="C363" s="76">
        <v>15909.6</v>
      </c>
      <c r="D363" s="76">
        <v>9564.24</v>
      </c>
      <c r="E363" s="76">
        <f t="shared" si="54"/>
        <v>60.116156282998944</v>
      </c>
      <c r="F363" s="128"/>
      <c r="G363" s="32"/>
      <c r="H363" s="32"/>
    </row>
    <row r="364" spans="1:8" s="99" customFormat="1" ht="33" x14ac:dyDescent="0.35">
      <c r="A364" s="267">
        <v>95</v>
      </c>
      <c r="B364" s="168" t="s">
        <v>25</v>
      </c>
      <c r="C364" s="80">
        <f>C365</f>
        <v>32161.200000000001</v>
      </c>
      <c r="D364" s="80">
        <f>D365</f>
        <v>32160.959999999999</v>
      </c>
      <c r="E364" s="80">
        <f t="shared" si="54"/>
        <v>99.999253759188093</v>
      </c>
      <c r="F364" s="169"/>
      <c r="G364" s="98"/>
      <c r="H364" s="98"/>
    </row>
    <row r="365" spans="1:8" s="7" customFormat="1" x14ac:dyDescent="0.35">
      <c r="A365" s="267"/>
      <c r="B365" s="169" t="s">
        <v>5</v>
      </c>
      <c r="C365" s="76">
        <v>32161.200000000001</v>
      </c>
      <c r="D365" s="76">
        <v>32160.959999999999</v>
      </c>
      <c r="E365" s="76">
        <f t="shared" si="54"/>
        <v>99.999253759188093</v>
      </c>
      <c r="F365" s="169"/>
      <c r="G365" s="32"/>
      <c r="H365" s="32"/>
    </row>
    <row r="366" spans="1:8" s="99" customFormat="1" ht="81.75" customHeight="1" x14ac:dyDescent="0.35">
      <c r="A366" s="267">
        <v>96</v>
      </c>
      <c r="B366" s="168" t="s">
        <v>60</v>
      </c>
      <c r="C366" s="80">
        <f>C367+C368+C369</f>
        <v>28664.400000000001</v>
      </c>
      <c r="D366" s="80">
        <f>D367+D368+D369</f>
        <v>27065.599999999999</v>
      </c>
      <c r="E366" s="80">
        <f t="shared" ref="E366:E369" si="55">D366/C366*100</f>
        <v>94.422349674160273</v>
      </c>
      <c r="F366" s="158" t="s">
        <v>141</v>
      </c>
      <c r="G366" s="98"/>
      <c r="H366" s="98"/>
    </row>
    <row r="367" spans="1:8" s="99" customFormat="1" ht="37.5" customHeight="1" x14ac:dyDescent="0.35">
      <c r="A367" s="267"/>
      <c r="B367" s="169" t="s">
        <v>4</v>
      </c>
      <c r="C367" s="76">
        <v>4000</v>
      </c>
      <c r="D367" s="76">
        <v>4000</v>
      </c>
      <c r="E367" s="76">
        <f t="shared" si="55"/>
        <v>100</v>
      </c>
      <c r="F367" s="129"/>
      <c r="G367" s="98"/>
      <c r="H367" s="98"/>
    </row>
    <row r="368" spans="1:8" s="99" customFormat="1" ht="37.5" customHeight="1" x14ac:dyDescent="0.35">
      <c r="A368" s="267"/>
      <c r="B368" s="9" t="s">
        <v>5</v>
      </c>
      <c r="C368" s="76">
        <v>4664.3999999999996</v>
      </c>
      <c r="D368" s="76">
        <v>3065.6</v>
      </c>
      <c r="E368" s="76">
        <f t="shared" si="55"/>
        <v>65.723351342080434</v>
      </c>
      <c r="F368" s="129"/>
      <c r="G368" s="98"/>
      <c r="H368" s="98"/>
    </row>
    <row r="369" spans="1:10" ht="30" customHeight="1" x14ac:dyDescent="0.35">
      <c r="B369" s="169" t="s">
        <v>7</v>
      </c>
      <c r="C369" s="76">
        <v>20000</v>
      </c>
      <c r="D369" s="76">
        <v>20000</v>
      </c>
      <c r="E369" s="76">
        <f t="shared" si="55"/>
        <v>100</v>
      </c>
      <c r="F369" s="128"/>
      <c r="G369" s="24"/>
      <c r="H369" s="24"/>
    </row>
    <row r="370" spans="1:10" s="67" customFormat="1" x14ac:dyDescent="0.25">
      <c r="A370" s="265"/>
      <c r="B370" s="52" t="s">
        <v>6</v>
      </c>
      <c r="C370" s="82">
        <f>C371+C372+C373</f>
        <v>255977.63</v>
      </c>
      <c r="D370" s="82">
        <f>D371+D372+D373</f>
        <v>243704.55000000002</v>
      </c>
      <c r="E370" s="175">
        <f>D370/C370*100</f>
        <v>95.205409160167633</v>
      </c>
      <c r="F370" s="55"/>
      <c r="G370" s="66"/>
      <c r="H370" s="66"/>
    </row>
    <row r="371" spans="1:10" s="7" customFormat="1" x14ac:dyDescent="0.35">
      <c r="A371" s="267"/>
      <c r="B371" s="145" t="s">
        <v>4</v>
      </c>
      <c r="C371" s="76">
        <f>C362+C367</f>
        <v>8540.9</v>
      </c>
      <c r="D371" s="76">
        <f>D362+D367</f>
        <v>8487.369999999999</v>
      </c>
      <c r="E371" s="170">
        <f t="shared" ref="E371:E372" si="56">D371/C371*100</f>
        <v>99.373251062534379</v>
      </c>
      <c r="F371" s="37"/>
      <c r="G371" s="32">
        <f>(C371+C373)/C370*100</f>
        <v>11.615128243823493</v>
      </c>
      <c r="H371" s="32"/>
    </row>
    <row r="372" spans="1:10" s="5" customFormat="1" x14ac:dyDescent="0.25">
      <c r="A372" s="264"/>
      <c r="B372" s="9" t="s">
        <v>5</v>
      </c>
      <c r="C372" s="83">
        <f>C365+C363+C360+C358+C356+C353+C351+C368</f>
        <v>226245.5</v>
      </c>
      <c r="D372" s="83">
        <f>D365+D363+D360+D358+D356+D353+D351+D368</f>
        <v>214025.98</v>
      </c>
      <c r="E372" s="170">
        <f t="shared" si="56"/>
        <v>94.598999759111237</v>
      </c>
      <c r="F372" s="37"/>
      <c r="G372" s="236">
        <f>(D373+D371)/(C373+C371)*100</f>
        <v>99.819858180359105</v>
      </c>
      <c r="H372" s="236"/>
    </row>
    <row r="373" spans="1:10" s="5" customFormat="1" x14ac:dyDescent="0.25">
      <c r="A373" s="264"/>
      <c r="B373" s="9" t="s">
        <v>7</v>
      </c>
      <c r="C373" s="76">
        <f>C369+C354</f>
        <v>21191.23</v>
      </c>
      <c r="D373" s="76">
        <f>D369+D354</f>
        <v>21191.200000000001</v>
      </c>
      <c r="E373" s="170">
        <f>D373/C373*100</f>
        <v>99.999858432002299</v>
      </c>
      <c r="F373" s="37"/>
      <c r="G373" s="36"/>
      <c r="H373" s="36"/>
    </row>
    <row r="374" spans="1:10" x14ac:dyDescent="0.35">
      <c r="B374" s="277" t="s">
        <v>306</v>
      </c>
      <c r="C374" s="276"/>
      <c r="D374" s="276"/>
      <c r="E374" s="276"/>
      <c r="F374" s="276"/>
      <c r="G374" s="24"/>
      <c r="H374" s="24"/>
      <c r="J374" s="252">
        <v>8</v>
      </c>
    </row>
    <row r="375" spans="1:10" s="7" customFormat="1" ht="34.5" customHeight="1" x14ac:dyDescent="0.35">
      <c r="A375" s="267"/>
      <c r="B375" s="143" t="s">
        <v>106</v>
      </c>
      <c r="C375" s="80">
        <f>C376+C378+C380+C382+C384</f>
        <v>85322.983000000007</v>
      </c>
      <c r="D375" s="80">
        <f>D376+D378+D380+D382+D384</f>
        <v>80561.807000000001</v>
      </c>
      <c r="E375" s="80">
        <f>D375/C375*100</f>
        <v>94.419820038406286</v>
      </c>
      <c r="F375" s="124"/>
      <c r="G375" s="159"/>
      <c r="H375" s="32"/>
    </row>
    <row r="376" spans="1:10" s="99" customFormat="1" ht="294" customHeight="1" x14ac:dyDescent="0.35">
      <c r="A376" s="267">
        <v>97</v>
      </c>
      <c r="B376" s="155" t="s">
        <v>107</v>
      </c>
      <c r="C376" s="80">
        <f>C377</f>
        <v>27242.3</v>
      </c>
      <c r="D376" s="80">
        <f>D377</f>
        <v>26900.302</v>
      </c>
      <c r="E376" s="80">
        <f t="shared" ref="E376:E388" si="57">D376/C376*100</f>
        <v>98.744606732911691</v>
      </c>
      <c r="F376" s="156" t="s">
        <v>108</v>
      </c>
      <c r="G376" s="98"/>
      <c r="H376" s="98"/>
    </row>
    <row r="377" spans="1:10" s="7" customFormat="1" ht="18.75" customHeight="1" x14ac:dyDescent="0.35">
      <c r="A377" s="267"/>
      <c r="B377" s="9" t="s">
        <v>4</v>
      </c>
      <c r="C377" s="76">
        <v>27242.3</v>
      </c>
      <c r="D377" s="76">
        <v>26900.302</v>
      </c>
      <c r="E377" s="76">
        <f>D377/C377*100</f>
        <v>98.744606732911691</v>
      </c>
      <c r="F377" s="13"/>
      <c r="G377" s="32"/>
      <c r="H377" s="32"/>
    </row>
    <row r="378" spans="1:10" s="99" customFormat="1" ht="265.5" customHeight="1" x14ac:dyDescent="0.35">
      <c r="A378" s="267">
        <v>98</v>
      </c>
      <c r="B378" s="155" t="s">
        <v>109</v>
      </c>
      <c r="C378" s="80">
        <f>C379</f>
        <v>18508.7</v>
      </c>
      <c r="D378" s="80">
        <f>D379</f>
        <v>17512.349999999999</v>
      </c>
      <c r="E378" s="80">
        <f t="shared" si="57"/>
        <v>94.616855856975363</v>
      </c>
      <c r="F378" s="8" t="s">
        <v>116</v>
      </c>
      <c r="G378" s="98"/>
      <c r="H378" s="98"/>
    </row>
    <row r="379" spans="1:10" s="7" customFormat="1" ht="18.75" customHeight="1" x14ac:dyDescent="0.35">
      <c r="A379" s="267"/>
      <c r="B379" s="9" t="s">
        <v>4</v>
      </c>
      <c r="C379" s="76">
        <v>18508.7</v>
      </c>
      <c r="D379" s="76">
        <v>17512.349999999999</v>
      </c>
      <c r="E379" s="76">
        <f>D379/C379*100</f>
        <v>94.616855856975363</v>
      </c>
      <c r="F379" s="13"/>
      <c r="G379" s="32"/>
      <c r="H379" s="32"/>
    </row>
    <row r="380" spans="1:10" s="99" customFormat="1" ht="124.5" customHeight="1" x14ac:dyDescent="0.35">
      <c r="A380" s="267">
        <v>99</v>
      </c>
      <c r="B380" s="155" t="s">
        <v>110</v>
      </c>
      <c r="C380" s="80">
        <f>C381</f>
        <v>910</v>
      </c>
      <c r="D380" s="80">
        <f>D381</f>
        <v>910</v>
      </c>
      <c r="E380" s="80">
        <f t="shared" si="57"/>
        <v>100</v>
      </c>
      <c r="F380" s="157" t="s">
        <v>111</v>
      </c>
      <c r="G380" s="98"/>
      <c r="H380" s="98"/>
    </row>
    <row r="381" spans="1:10" s="7" customFormat="1" ht="18.75" customHeight="1" x14ac:dyDescent="0.35">
      <c r="A381" s="267"/>
      <c r="B381" s="9" t="s">
        <v>4</v>
      </c>
      <c r="C381" s="76">
        <v>910</v>
      </c>
      <c r="D381" s="76">
        <v>910</v>
      </c>
      <c r="E381" s="76">
        <f t="shared" si="57"/>
        <v>100</v>
      </c>
      <c r="F381" s="13"/>
      <c r="G381" s="32"/>
      <c r="H381" s="32"/>
    </row>
    <row r="382" spans="1:10" s="99" customFormat="1" ht="82.5" x14ac:dyDescent="0.35">
      <c r="A382" s="267">
        <v>100</v>
      </c>
      <c r="B382" s="155" t="s">
        <v>112</v>
      </c>
      <c r="C382" s="80">
        <f>C383</f>
        <v>7775.9</v>
      </c>
      <c r="D382" s="80">
        <f>D383</f>
        <v>7497.5649999999996</v>
      </c>
      <c r="E382" s="80">
        <f t="shared" si="57"/>
        <v>96.420542959657411</v>
      </c>
      <c r="F382" s="8" t="s">
        <v>113</v>
      </c>
      <c r="G382" s="98"/>
      <c r="H382" s="98"/>
    </row>
    <row r="383" spans="1:10" s="7" customFormat="1" ht="18.75" customHeight="1" x14ac:dyDescent="0.35">
      <c r="A383" s="267"/>
      <c r="B383" s="9" t="s">
        <v>4</v>
      </c>
      <c r="C383" s="76">
        <v>7775.9</v>
      </c>
      <c r="D383" s="76">
        <v>7497.5649999999996</v>
      </c>
      <c r="E383" s="76">
        <f t="shared" si="57"/>
        <v>96.420542959657411</v>
      </c>
      <c r="F383" s="13"/>
      <c r="G383" s="32"/>
      <c r="H383" s="32"/>
    </row>
    <row r="384" spans="1:10" s="7" customFormat="1" ht="177" customHeight="1" x14ac:dyDescent="0.35">
      <c r="A384" s="267">
        <v>101</v>
      </c>
      <c r="B384" s="155" t="s">
        <v>114</v>
      </c>
      <c r="C384" s="80">
        <f>C385+C386+C387</f>
        <v>30886.083000000002</v>
      </c>
      <c r="D384" s="80">
        <f>D385+D386+D387</f>
        <v>27741.59</v>
      </c>
      <c r="E384" s="80">
        <f>D384/C384*100</f>
        <v>89.819061873271522</v>
      </c>
      <c r="F384" s="157" t="s">
        <v>270</v>
      </c>
      <c r="G384" s="32"/>
      <c r="H384" s="32"/>
    </row>
    <row r="385" spans="1:10" s="7" customFormat="1" x14ac:dyDescent="0.35">
      <c r="A385" s="267"/>
      <c r="B385" s="158" t="s">
        <v>12</v>
      </c>
      <c r="C385" s="76">
        <v>745.5</v>
      </c>
      <c r="D385" s="76">
        <v>745.5</v>
      </c>
      <c r="E385" s="76">
        <f>D385/C385*100</f>
        <v>100</v>
      </c>
      <c r="F385" s="13"/>
      <c r="G385" s="32"/>
      <c r="H385" s="32"/>
    </row>
    <row r="386" spans="1:10" s="7" customFormat="1" x14ac:dyDescent="0.35">
      <c r="A386" s="267"/>
      <c r="B386" s="158" t="s">
        <v>4</v>
      </c>
      <c r="C386" s="76">
        <v>26717.883000000002</v>
      </c>
      <c r="D386" s="76">
        <v>24195.365000000002</v>
      </c>
      <c r="E386" s="76">
        <f>D386/C386*100</f>
        <v>90.558690596856053</v>
      </c>
      <c r="F386" s="13"/>
      <c r="G386" s="32"/>
      <c r="H386" s="32"/>
    </row>
    <row r="387" spans="1:10" s="7" customFormat="1" x14ac:dyDescent="0.35">
      <c r="A387" s="267"/>
      <c r="B387" s="158" t="s">
        <v>5</v>
      </c>
      <c r="C387" s="76">
        <v>3422.7</v>
      </c>
      <c r="D387" s="76">
        <v>2800.7249999999999</v>
      </c>
      <c r="E387" s="76">
        <f>D387/C387*100</f>
        <v>81.827942852134285</v>
      </c>
      <c r="F387" s="13"/>
      <c r="G387" s="32"/>
      <c r="H387" s="32"/>
    </row>
    <row r="388" spans="1:10" s="7" customFormat="1" ht="45.75" customHeight="1" x14ac:dyDescent="0.35">
      <c r="A388" s="267"/>
      <c r="B388" s="155" t="s">
        <v>115</v>
      </c>
      <c r="C388" s="80">
        <f>C389+C391+C393</f>
        <v>10646.1</v>
      </c>
      <c r="D388" s="80">
        <f>D389+D391+D393</f>
        <v>6776.357</v>
      </c>
      <c r="E388" s="80">
        <f t="shared" si="57"/>
        <v>63.651074102253403</v>
      </c>
      <c r="F388" s="13"/>
      <c r="G388" s="32"/>
      <c r="H388" s="32"/>
    </row>
    <row r="389" spans="1:10" s="99" customFormat="1" ht="137.25" customHeight="1" x14ac:dyDescent="0.35">
      <c r="A389" s="267">
        <v>102</v>
      </c>
      <c r="B389" s="143" t="s">
        <v>117</v>
      </c>
      <c r="C389" s="80">
        <f>C390</f>
        <v>9990</v>
      </c>
      <c r="D389" s="80">
        <f>D390</f>
        <v>6328</v>
      </c>
      <c r="E389" s="80">
        <f>D389/C389*100</f>
        <v>63.343343343343342</v>
      </c>
      <c r="F389" s="8" t="s">
        <v>271</v>
      </c>
      <c r="G389" s="98"/>
      <c r="H389" s="98"/>
    </row>
    <row r="390" spans="1:10" s="7" customFormat="1" ht="18.75" customHeight="1" x14ac:dyDescent="0.35">
      <c r="A390" s="267"/>
      <c r="B390" s="158" t="s">
        <v>5</v>
      </c>
      <c r="C390" s="76">
        <v>9990</v>
      </c>
      <c r="D390" s="76">
        <v>6328</v>
      </c>
      <c r="E390" s="76">
        <f>D390/C390*100</f>
        <v>63.343343343343342</v>
      </c>
      <c r="F390" s="13"/>
      <c r="G390" s="32"/>
      <c r="H390" s="32"/>
    </row>
    <row r="391" spans="1:10" s="7" customFormat="1" ht="154.5" customHeight="1" x14ac:dyDescent="0.35">
      <c r="A391" s="267">
        <v>103</v>
      </c>
      <c r="B391" s="143" t="s">
        <v>118</v>
      </c>
      <c r="C391" s="80">
        <f>C392</f>
        <v>630</v>
      </c>
      <c r="D391" s="80">
        <f>D392</f>
        <v>431.15699999999998</v>
      </c>
      <c r="E391" s="80">
        <f>D391/C391*100</f>
        <v>68.437619047619052</v>
      </c>
      <c r="F391" s="157" t="s">
        <v>119</v>
      </c>
      <c r="G391" s="32"/>
      <c r="H391" s="32"/>
    </row>
    <row r="392" spans="1:10" s="7" customFormat="1" x14ac:dyDescent="0.35">
      <c r="A392" s="267"/>
      <c r="B392" s="158" t="s">
        <v>5</v>
      </c>
      <c r="C392" s="76">
        <v>630</v>
      </c>
      <c r="D392" s="76">
        <v>431.15699999999998</v>
      </c>
      <c r="E392" s="76">
        <f>D392/C392*100</f>
        <v>68.437619047619052</v>
      </c>
      <c r="F392" s="13"/>
      <c r="G392" s="32"/>
      <c r="H392" s="32"/>
    </row>
    <row r="393" spans="1:10" s="99" customFormat="1" ht="53.25" customHeight="1" x14ac:dyDescent="0.35">
      <c r="A393" s="267">
        <v>104</v>
      </c>
      <c r="B393" s="143" t="s">
        <v>120</v>
      </c>
      <c r="C393" s="80">
        <f>C394</f>
        <v>26.1</v>
      </c>
      <c r="D393" s="80">
        <f>D394</f>
        <v>17.2</v>
      </c>
      <c r="E393" s="80">
        <f t="shared" ref="E393" si="58">D393/C393*100</f>
        <v>65.900383141762447</v>
      </c>
      <c r="F393" s="157" t="s">
        <v>272</v>
      </c>
      <c r="G393" s="98"/>
      <c r="H393" s="98"/>
    </row>
    <row r="394" spans="1:10" x14ac:dyDescent="0.35">
      <c r="B394" s="9" t="s">
        <v>5</v>
      </c>
      <c r="C394" s="76">
        <v>26.1</v>
      </c>
      <c r="D394" s="76">
        <v>17.2</v>
      </c>
      <c r="E394" s="76">
        <f>D394/C394*100</f>
        <v>65.900383141762447</v>
      </c>
      <c r="F394" s="13"/>
      <c r="G394" s="24"/>
      <c r="H394" s="24"/>
    </row>
    <row r="395" spans="1:10" s="54" customFormat="1" x14ac:dyDescent="0.35">
      <c r="A395" s="270"/>
      <c r="B395" s="52" t="s">
        <v>6</v>
      </c>
      <c r="C395" s="77">
        <f>C396+C397+C398</f>
        <v>95969.083000000013</v>
      </c>
      <c r="D395" s="77">
        <f>D396+D397+D398</f>
        <v>87338.16399999999</v>
      </c>
      <c r="E395" s="77">
        <f>D395/C395*100</f>
        <v>91.006563019884197</v>
      </c>
      <c r="F395" s="55"/>
      <c r="G395" s="53"/>
      <c r="H395" s="53"/>
    </row>
    <row r="396" spans="1:10" s="54" customFormat="1" x14ac:dyDescent="0.35">
      <c r="A396" s="270"/>
      <c r="B396" s="9" t="s">
        <v>12</v>
      </c>
      <c r="C396" s="76">
        <f>C385</f>
        <v>745.5</v>
      </c>
      <c r="D396" s="76">
        <f>D385</f>
        <v>745.5</v>
      </c>
      <c r="E396" s="76">
        <f>D396/C396*100</f>
        <v>100</v>
      </c>
      <c r="F396" s="37"/>
      <c r="G396" s="53"/>
      <c r="H396" s="53"/>
    </row>
    <row r="397" spans="1:10" s="7" customFormat="1" x14ac:dyDescent="0.35">
      <c r="A397" s="267"/>
      <c r="B397" s="9" t="s">
        <v>4</v>
      </c>
      <c r="C397" s="76">
        <f>C386+C383+C381+C379+C377</f>
        <v>81154.78300000001</v>
      </c>
      <c r="D397" s="76">
        <f>D386+D383+D381+D379+D377</f>
        <v>77015.581999999995</v>
      </c>
      <c r="E397" s="76">
        <f>D397/C397*100</f>
        <v>94.899621627969836</v>
      </c>
      <c r="F397" s="37"/>
      <c r="G397" s="241"/>
      <c r="H397" s="32"/>
    </row>
    <row r="398" spans="1:10" s="7" customFormat="1" x14ac:dyDescent="0.35">
      <c r="A398" s="267"/>
      <c r="B398" s="9" t="s">
        <v>5</v>
      </c>
      <c r="C398" s="76">
        <f>C394+C392+C390+C387</f>
        <v>14068.8</v>
      </c>
      <c r="D398" s="76">
        <f>D394+D392+D390+D387</f>
        <v>9577.0820000000003</v>
      </c>
      <c r="E398" s="76">
        <f t="shared" ref="E398" si="59">D398/C398*100</f>
        <v>68.073197429773685</v>
      </c>
      <c r="F398" s="37"/>
      <c r="G398" s="32"/>
      <c r="H398" s="32"/>
    </row>
    <row r="399" spans="1:10" s="7" customFormat="1" x14ac:dyDescent="0.35">
      <c r="A399" s="267"/>
      <c r="B399" s="293" t="s">
        <v>290</v>
      </c>
      <c r="C399" s="294"/>
      <c r="D399" s="294"/>
      <c r="E399" s="294"/>
      <c r="F399" s="295"/>
      <c r="G399" s="32"/>
      <c r="H399" s="32"/>
    </row>
    <row r="400" spans="1:10" s="10" customFormat="1" ht="23.25" customHeight="1" x14ac:dyDescent="0.35">
      <c r="A400" s="261"/>
      <c r="B400" s="277" t="s">
        <v>307</v>
      </c>
      <c r="C400" s="276"/>
      <c r="D400" s="276"/>
      <c r="E400" s="276"/>
      <c r="F400" s="276"/>
      <c r="G400" s="26"/>
      <c r="H400" s="26"/>
      <c r="J400" s="250">
        <v>3</v>
      </c>
    </row>
    <row r="401" spans="1:11" s="10" customFormat="1" ht="127.5" customHeight="1" x14ac:dyDescent="0.35">
      <c r="A401" s="261"/>
      <c r="B401" s="3" t="s">
        <v>71</v>
      </c>
      <c r="C401" s="80">
        <f>C402</f>
        <v>309.8</v>
      </c>
      <c r="D401" s="80">
        <f>D402</f>
        <v>309.8</v>
      </c>
      <c r="E401" s="80">
        <f>D401/C401*100</f>
        <v>100</v>
      </c>
      <c r="F401" s="138"/>
      <c r="G401" s="26"/>
      <c r="H401" s="26"/>
    </row>
    <row r="402" spans="1:11" s="12" customFormat="1" ht="33" x14ac:dyDescent="0.25">
      <c r="A402" s="263">
        <v>105</v>
      </c>
      <c r="B402" s="71" t="s">
        <v>72</v>
      </c>
      <c r="C402" s="80">
        <f>C403</f>
        <v>309.8</v>
      </c>
      <c r="D402" s="80">
        <f>D403</f>
        <v>309.8</v>
      </c>
      <c r="E402" s="80">
        <f>D402/C402*100</f>
        <v>100</v>
      </c>
      <c r="F402" s="37"/>
      <c r="G402" s="27"/>
      <c r="H402" s="27"/>
    </row>
    <row r="403" spans="1:11" s="10" customFormat="1" x14ac:dyDescent="0.35">
      <c r="A403" s="261"/>
      <c r="B403" s="9" t="s">
        <v>5</v>
      </c>
      <c r="C403" s="76">
        <v>309.8</v>
      </c>
      <c r="D403" s="76">
        <v>309.8</v>
      </c>
      <c r="E403" s="76">
        <f>D403/C403*100</f>
        <v>100</v>
      </c>
      <c r="F403" s="13"/>
      <c r="G403" s="26"/>
      <c r="H403" s="26"/>
    </row>
    <row r="404" spans="1:11" s="10" customFormat="1" ht="82.5" x14ac:dyDescent="0.35">
      <c r="A404" s="261"/>
      <c r="B404" s="3" t="s">
        <v>73</v>
      </c>
      <c r="C404" s="80">
        <f>C405</f>
        <v>249</v>
      </c>
      <c r="D404" s="80">
        <f>D405</f>
        <v>249</v>
      </c>
      <c r="E404" s="80">
        <f t="shared" ref="E404:E411" si="60">D404/C404*100</f>
        <v>100</v>
      </c>
      <c r="F404" s="37"/>
      <c r="G404" s="26"/>
      <c r="H404" s="26"/>
    </row>
    <row r="405" spans="1:11" s="10" customFormat="1" ht="18.75" customHeight="1" x14ac:dyDescent="0.35">
      <c r="A405" s="261"/>
      <c r="B405" s="9" t="s">
        <v>5</v>
      </c>
      <c r="C405" s="76">
        <f>C407+C409</f>
        <v>249</v>
      </c>
      <c r="D405" s="76">
        <f>D407+D409</f>
        <v>249</v>
      </c>
      <c r="E405" s="76">
        <f t="shared" si="60"/>
        <v>100</v>
      </c>
      <c r="F405" s="13"/>
      <c r="G405" s="26"/>
      <c r="H405" s="26"/>
    </row>
    <row r="406" spans="1:11" s="10" customFormat="1" ht="37.5" customHeight="1" x14ac:dyDescent="0.35">
      <c r="A406" s="261">
        <v>106</v>
      </c>
      <c r="B406" s="46" t="s">
        <v>74</v>
      </c>
      <c r="C406" s="80">
        <f>C407</f>
        <v>209</v>
      </c>
      <c r="D406" s="80">
        <f>D407</f>
        <v>209</v>
      </c>
      <c r="E406" s="81">
        <f t="shared" si="60"/>
        <v>100</v>
      </c>
      <c r="F406" s="123"/>
      <c r="G406" s="26"/>
      <c r="H406" s="26"/>
    </row>
    <row r="407" spans="1:11" s="10" customFormat="1" x14ac:dyDescent="0.35">
      <c r="A407" s="261"/>
      <c r="B407" s="9" t="s">
        <v>5</v>
      </c>
      <c r="C407" s="76">
        <v>209</v>
      </c>
      <c r="D407" s="76">
        <v>209</v>
      </c>
      <c r="E407" s="76">
        <f>D407/C407*100</f>
        <v>100</v>
      </c>
      <c r="F407" s="14"/>
      <c r="G407" s="26"/>
      <c r="H407" s="26"/>
    </row>
    <row r="408" spans="1:11" s="10" customFormat="1" ht="82.5" x14ac:dyDescent="0.35">
      <c r="A408" s="261">
        <v>107</v>
      </c>
      <c r="B408" s="46" t="s">
        <v>75</v>
      </c>
      <c r="C408" s="80">
        <f>C409</f>
        <v>40</v>
      </c>
      <c r="D408" s="80">
        <f>D409</f>
        <v>40</v>
      </c>
      <c r="E408" s="80">
        <f>D408/C408*100</f>
        <v>100</v>
      </c>
      <c r="F408" s="14"/>
      <c r="G408" s="26"/>
      <c r="H408" s="26"/>
    </row>
    <row r="409" spans="1:11" s="10" customFormat="1" x14ac:dyDescent="0.35">
      <c r="A409" s="261"/>
      <c r="B409" s="9" t="s">
        <v>5</v>
      </c>
      <c r="C409" s="76">
        <v>40</v>
      </c>
      <c r="D409" s="76">
        <v>40</v>
      </c>
      <c r="E409" s="76">
        <f>D409/C409*100</f>
        <v>100</v>
      </c>
      <c r="F409" s="14"/>
      <c r="G409" s="26"/>
      <c r="H409" s="26"/>
    </row>
    <row r="410" spans="1:11" s="140" customFormat="1" ht="25.5" customHeight="1" x14ac:dyDescent="0.35">
      <c r="A410" s="270"/>
      <c r="B410" s="52" t="s">
        <v>6</v>
      </c>
      <c r="C410" s="77">
        <f>C411</f>
        <v>558.79999999999995</v>
      </c>
      <c r="D410" s="77">
        <f>D411</f>
        <v>558.79999999999995</v>
      </c>
      <c r="E410" s="82">
        <f t="shared" si="60"/>
        <v>100</v>
      </c>
      <c r="F410" s="65"/>
      <c r="G410" s="139"/>
      <c r="H410" s="139"/>
    </row>
    <row r="411" spans="1:11" s="17" customFormat="1" x14ac:dyDescent="0.35">
      <c r="A411" s="267"/>
      <c r="B411" s="9" t="s">
        <v>5</v>
      </c>
      <c r="C411" s="76">
        <f>C409+C407+C403</f>
        <v>558.79999999999995</v>
      </c>
      <c r="D411" s="76">
        <f>D409+D407+D403</f>
        <v>558.79999999999995</v>
      </c>
      <c r="E411" s="83">
        <f t="shared" si="60"/>
        <v>100</v>
      </c>
      <c r="F411" s="44"/>
      <c r="G411" s="29"/>
      <c r="H411" s="29"/>
    </row>
    <row r="412" spans="1:11" s="10" customFormat="1" ht="20.25" customHeight="1" x14ac:dyDescent="0.35">
      <c r="A412" s="261"/>
      <c r="B412" s="289" t="s">
        <v>308</v>
      </c>
      <c r="C412" s="289"/>
      <c r="D412" s="289"/>
      <c r="E412" s="289"/>
      <c r="F412" s="289"/>
      <c r="G412" s="26"/>
      <c r="H412" s="26"/>
      <c r="K412" s="250">
        <v>2</v>
      </c>
    </row>
    <row r="413" spans="1:11" s="92" customFormat="1" ht="56.25" customHeight="1" x14ac:dyDescent="0.35">
      <c r="A413" s="268">
        <v>108</v>
      </c>
      <c r="B413" s="3" t="s">
        <v>95</v>
      </c>
      <c r="C413" s="80">
        <f>C414</f>
        <v>40537.699999999997</v>
      </c>
      <c r="D413" s="80">
        <f t="shared" ref="D413:E413" si="61">D414</f>
        <v>39863.69</v>
      </c>
      <c r="E413" s="80">
        <f t="shared" si="61"/>
        <v>98.337325501940185</v>
      </c>
      <c r="F413" s="148" t="s">
        <v>97</v>
      </c>
      <c r="G413" s="91"/>
      <c r="H413" s="91"/>
    </row>
    <row r="414" spans="1:11" s="18" customFormat="1" ht="18.75" customHeight="1" x14ac:dyDescent="0.35">
      <c r="A414" s="268"/>
      <c r="B414" s="8" t="s">
        <v>5</v>
      </c>
      <c r="C414" s="76">
        <v>40537.699999999997</v>
      </c>
      <c r="D414" s="76">
        <v>39863.69</v>
      </c>
      <c r="E414" s="76">
        <f t="shared" ref="E414:E418" si="62">D414/C414*100</f>
        <v>98.337325501940185</v>
      </c>
      <c r="F414" s="142"/>
      <c r="G414" s="30"/>
      <c r="H414" s="30"/>
    </row>
    <row r="415" spans="1:11" s="94" customFormat="1" ht="82.5" x14ac:dyDescent="0.25">
      <c r="A415" s="263">
        <v>109</v>
      </c>
      <c r="B415" s="3" t="s">
        <v>96</v>
      </c>
      <c r="C415" s="80">
        <v>38</v>
      </c>
      <c r="D415" s="80">
        <v>38</v>
      </c>
      <c r="E415" s="80">
        <f t="shared" si="62"/>
        <v>100</v>
      </c>
      <c r="F415" s="37"/>
      <c r="G415" s="93"/>
      <c r="H415" s="93"/>
    </row>
    <row r="416" spans="1:11" s="12" customFormat="1" x14ac:dyDescent="0.25">
      <c r="A416" s="263"/>
      <c r="B416" s="8" t="s">
        <v>5</v>
      </c>
      <c r="C416" s="76">
        <v>38</v>
      </c>
      <c r="D416" s="76">
        <v>38</v>
      </c>
      <c r="E416" s="76">
        <f t="shared" si="62"/>
        <v>100</v>
      </c>
      <c r="F416" s="37"/>
      <c r="G416" s="27"/>
      <c r="H416" s="27"/>
    </row>
    <row r="417" spans="1:11" s="64" customFormat="1" x14ac:dyDescent="0.25">
      <c r="A417" s="265"/>
      <c r="B417" s="58" t="s">
        <v>6</v>
      </c>
      <c r="C417" s="77">
        <f>C418</f>
        <v>40575.699999999997</v>
      </c>
      <c r="D417" s="77">
        <f>D418</f>
        <v>39901.69</v>
      </c>
      <c r="E417" s="77">
        <f t="shared" si="62"/>
        <v>98.338882631722953</v>
      </c>
      <c r="F417" s="55"/>
      <c r="G417" s="63"/>
      <c r="H417" s="63"/>
    </row>
    <row r="418" spans="1:11" s="15" customFormat="1" x14ac:dyDescent="0.25">
      <c r="A418" s="264"/>
      <c r="B418" s="8" t="s">
        <v>5</v>
      </c>
      <c r="C418" s="76">
        <f>C414+C416</f>
        <v>40575.699999999997</v>
      </c>
      <c r="D418" s="76">
        <f>D414+D416</f>
        <v>39901.69</v>
      </c>
      <c r="E418" s="76">
        <f t="shared" si="62"/>
        <v>98.338882631722953</v>
      </c>
      <c r="F418" s="37"/>
      <c r="G418" s="28"/>
      <c r="H418" s="28"/>
    </row>
    <row r="419" spans="1:11" s="12" customFormat="1" ht="21.75" customHeight="1" x14ac:dyDescent="0.25">
      <c r="A419" s="263"/>
      <c r="B419" s="277" t="s">
        <v>309</v>
      </c>
      <c r="C419" s="277"/>
      <c r="D419" s="277"/>
      <c r="E419" s="277"/>
      <c r="F419" s="277"/>
      <c r="G419" s="49"/>
      <c r="H419" s="27"/>
      <c r="I419" s="12">
        <v>1</v>
      </c>
      <c r="J419" s="251">
        <v>5</v>
      </c>
      <c r="K419" s="12" t="s">
        <v>265</v>
      </c>
    </row>
    <row r="420" spans="1:11" s="15" customFormat="1" ht="56.25" customHeight="1" x14ac:dyDescent="0.25">
      <c r="A420" s="264">
        <v>110</v>
      </c>
      <c r="B420" s="143" t="s">
        <v>57</v>
      </c>
      <c r="C420" s="80">
        <f>C421+C423+C425+C427+C429</f>
        <v>1222.2</v>
      </c>
      <c r="D420" s="80">
        <f>D421+D423+D425+D427+D429</f>
        <v>1178.931</v>
      </c>
      <c r="E420" s="80">
        <f>D420/C420*100</f>
        <v>96.459744722631328</v>
      </c>
      <c r="F420" s="44"/>
      <c r="G420" s="28"/>
      <c r="H420" s="28"/>
    </row>
    <row r="421" spans="1:11" s="102" customFormat="1" ht="207" customHeight="1" x14ac:dyDescent="0.25">
      <c r="A421" s="264"/>
      <c r="B421" s="46" t="s">
        <v>121</v>
      </c>
      <c r="C421" s="80">
        <f>C422</f>
        <v>130</v>
      </c>
      <c r="D421" s="80">
        <f>D422</f>
        <v>130</v>
      </c>
      <c r="E421" s="80">
        <f t="shared" ref="E421:E431" si="63">D421/C421*100</f>
        <v>100</v>
      </c>
      <c r="F421" s="9" t="s">
        <v>258</v>
      </c>
      <c r="G421" s="101"/>
      <c r="H421" s="101"/>
    </row>
    <row r="422" spans="1:11" s="15" customFormat="1" x14ac:dyDescent="0.25">
      <c r="A422" s="264"/>
      <c r="B422" s="9" t="s">
        <v>5</v>
      </c>
      <c r="C422" s="76">
        <v>130</v>
      </c>
      <c r="D422" s="76">
        <v>130</v>
      </c>
      <c r="E422" s="76">
        <f>D422/C422*100</f>
        <v>100</v>
      </c>
      <c r="F422" s="44"/>
      <c r="G422" s="28"/>
      <c r="H422" s="28"/>
    </row>
    <row r="423" spans="1:11" s="102" customFormat="1" ht="103.5" customHeight="1" x14ac:dyDescent="0.25">
      <c r="A423" s="264"/>
      <c r="B423" s="46" t="s">
        <v>122</v>
      </c>
      <c r="C423" s="80">
        <f>C424</f>
        <v>331.3</v>
      </c>
      <c r="D423" s="80">
        <f>D424</f>
        <v>331.3</v>
      </c>
      <c r="E423" s="80">
        <f t="shared" si="63"/>
        <v>100</v>
      </c>
      <c r="F423" s="9" t="s">
        <v>123</v>
      </c>
      <c r="G423" s="101"/>
      <c r="H423" s="101"/>
    </row>
    <row r="424" spans="1:11" s="15" customFormat="1" x14ac:dyDescent="0.25">
      <c r="A424" s="264"/>
      <c r="B424" s="9" t="s">
        <v>5</v>
      </c>
      <c r="C424" s="76">
        <v>331.3</v>
      </c>
      <c r="D424" s="76">
        <v>331.3</v>
      </c>
      <c r="E424" s="76">
        <f t="shared" si="63"/>
        <v>100</v>
      </c>
      <c r="F424" s="44"/>
      <c r="G424" s="28"/>
      <c r="H424" s="28"/>
    </row>
    <row r="425" spans="1:11" s="102" customFormat="1" ht="201.75" customHeight="1" x14ac:dyDescent="0.25">
      <c r="A425" s="264"/>
      <c r="B425" s="46" t="s">
        <v>124</v>
      </c>
      <c r="C425" s="80">
        <f>C426</f>
        <v>167.4</v>
      </c>
      <c r="D425" s="80">
        <f>D426</f>
        <v>124.131</v>
      </c>
      <c r="E425" s="80">
        <f t="shared" si="63"/>
        <v>74.152329749103941</v>
      </c>
      <c r="F425" s="9" t="s">
        <v>125</v>
      </c>
      <c r="G425" s="101"/>
      <c r="H425" s="101"/>
    </row>
    <row r="426" spans="1:11" s="15" customFormat="1" x14ac:dyDescent="0.25">
      <c r="A426" s="264"/>
      <c r="B426" s="9" t="s">
        <v>5</v>
      </c>
      <c r="C426" s="76">
        <v>167.4</v>
      </c>
      <c r="D426" s="76">
        <v>124.131</v>
      </c>
      <c r="E426" s="76">
        <f>D426/C426*100</f>
        <v>74.152329749103941</v>
      </c>
      <c r="F426" s="44"/>
      <c r="G426" s="28"/>
      <c r="H426" s="28"/>
    </row>
    <row r="427" spans="1:11" s="102" customFormat="1" ht="78.75" customHeight="1" x14ac:dyDescent="0.25">
      <c r="A427" s="264"/>
      <c r="B427" s="46" t="s">
        <v>126</v>
      </c>
      <c r="C427" s="80">
        <f>C428</f>
        <v>274.2</v>
      </c>
      <c r="D427" s="80">
        <f>D428</f>
        <v>274.2</v>
      </c>
      <c r="E427" s="80">
        <f t="shared" si="63"/>
        <v>100</v>
      </c>
      <c r="F427" s="9" t="s">
        <v>127</v>
      </c>
      <c r="G427" s="101"/>
      <c r="H427" s="101"/>
    </row>
    <row r="428" spans="1:11" s="15" customFormat="1" x14ac:dyDescent="0.25">
      <c r="A428" s="264"/>
      <c r="B428" s="9" t="s">
        <v>5</v>
      </c>
      <c r="C428" s="76">
        <v>274.2</v>
      </c>
      <c r="D428" s="76">
        <v>274.2</v>
      </c>
      <c r="E428" s="76">
        <f t="shared" si="63"/>
        <v>100</v>
      </c>
      <c r="F428" s="44"/>
      <c r="G428" s="28"/>
      <c r="H428" s="28"/>
    </row>
    <row r="429" spans="1:11" s="102" customFormat="1" ht="55.5" customHeight="1" x14ac:dyDescent="0.25">
      <c r="A429" s="264"/>
      <c r="B429" s="46" t="s">
        <v>128</v>
      </c>
      <c r="C429" s="80">
        <f>C430</f>
        <v>319.3</v>
      </c>
      <c r="D429" s="80">
        <f>D430</f>
        <v>319.3</v>
      </c>
      <c r="E429" s="80">
        <f t="shared" si="63"/>
        <v>100</v>
      </c>
      <c r="F429" s="9" t="s">
        <v>129</v>
      </c>
      <c r="G429" s="103"/>
      <c r="H429" s="101"/>
    </row>
    <row r="430" spans="1:11" s="15" customFormat="1" x14ac:dyDescent="0.25">
      <c r="A430" s="264"/>
      <c r="B430" s="9" t="s">
        <v>5</v>
      </c>
      <c r="C430" s="76">
        <v>319.3</v>
      </c>
      <c r="D430" s="76">
        <v>319.3</v>
      </c>
      <c r="E430" s="76">
        <f t="shared" si="63"/>
        <v>100</v>
      </c>
      <c r="F430" s="44"/>
      <c r="G430" s="100"/>
      <c r="H430" s="28"/>
    </row>
    <row r="431" spans="1:11" s="64" customFormat="1" x14ac:dyDescent="0.25">
      <c r="A431" s="265"/>
      <c r="B431" s="52" t="s">
        <v>10</v>
      </c>
      <c r="C431" s="77">
        <f>C433</f>
        <v>1222.2</v>
      </c>
      <c r="D431" s="77">
        <f>D433</f>
        <v>1178.931</v>
      </c>
      <c r="E431" s="77">
        <f t="shared" si="63"/>
        <v>96.459744722631328</v>
      </c>
      <c r="F431" s="59"/>
      <c r="G431" s="63"/>
      <c r="H431" s="63"/>
    </row>
    <row r="432" spans="1:11" s="12" customFormat="1" hidden="1" x14ac:dyDescent="0.25">
      <c r="A432" s="263"/>
      <c r="B432" s="9" t="s">
        <v>4</v>
      </c>
      <c r="C432" s="76"/>
      <c r="D432" s="83"/>
      <c r="E432" s="80"/>
      <c r="F432" s="44"/>
      <c r="G432" s="27"/>
      <c r="H432" s="27"/>
    </row>
    <row r="433" spans="1:11" s="15" customFormat="1" x14ac:dyDescent="0.25">
      <c r="A433" s="264"/>
      <c r="B433" s="9" t="s">
        <v>5</v>
      </c>
      <c r="C433" s="76">
        <f>C430+C428+C426+C424+C422</f>
        <v>1222.2</v>
      </c>
      <c r="D433" s="76">
        <f>D430+D428+D426+D424+D422</f>
        <v>1178.931</v>
      </c>
      <c r="E433" s="76">
        <f>D433/C433*100</f>
        <v>96.459744722631328</v>
      </c>
      <c r="F433" s="44"/>
      <c r="G433" s="28"/>
      <c r="H433" s="28"/>
    </row>
    <row r="434" spans="1:11" s="10" customFormat="1" ht="21" customHeight="1" x14ac:dyDescent="0.35">
      <c r="A434" s="261"/>
      <c r="B434" s="277" t="s">
        <v>310</v>
      </c>
      <c r="C434" s="277"/>
      <c r="D434" s="277"/>
      <c r="E434" s="277"/>
      <c r="F434" s="277"/>
      <c r="G434" s="26"/>
      <c r="H434" s="26"/>
    </row>
    <row r="435" spans="1:11" s="17" customFormat="1" ht="66" x14ac:dyDescent="0.35">
      <c r="A435" s="267"/>
      <c r="B435" s="144" t="s">
        <v>164</v>
      </c>
      <c r="C435" s="81">
        <f>C436+C438+C440+C442+C444</f>
        <v>6765.8</v>
      </c>
      <c r="D435" s="81">
        <f>D436+D438+D440+D442+D444</f>
        <v>6251.1979999999994</v>
      </c>
      <c r="E435" s="81">
        <f>D435/C435*100</f>
        <v>92.394070176475793</v>
      </c>
      <c r="F435" s="44"/>
      <c r="G435" s="38">
        <f>(E436+E438+E440+E442+E444+E447+E449+E452)/8</f>
        <v>76.811123698575017</v>
      </c>
      <c r="H435" s="29"/>
      <c r="K435" s="250">
        <v>9</v>
      </c>
    </row>
    <row r="436" spans="1:11" s="87" customFormat="1" ht="49.5" x14ac:dyDescent="0.35">
      <c r="A436" s="267">
        <v>111</v>
      </c>
      <c r="B436" s="143" t="s">
        <v>165</v>
      </c>
      <c r="C436" s="80">
        <f>C437</f>
        <v>260.60000000000002</v>
      </c>
      <c r="D436" s="80">
        <f>D437</f>
        <v>260.59800000000001</v>
      </c>
      <c r="E436" s="80">
        <f>D436/C436*100</f>
        <v>99.999232540291629</v>
      </c>
      <c r="F436" s="44"/>
      <c r="G436" s="111"/>
      <c r="H436" s="86"/>
    </row>
    <row r="437" spans="1:11" s="17" customFormat="1" ht="21" customHeight="1" x14ac:dyDescent="0.35">
      <c r="A437" s="267"/>
      <c r="B437" s="9" t="s">
        <v>5</v>
      </c>
      <c r="C437" s="76">
        <v>260.60000000000002</v>
      </c>
      <c r="D437" s="76">
        <v>260.59800000000001</v>
      </c>
      <c r="E437" s="76">
        <f t="shared" ref="E437:E450" si="64">D437/C437*100</f>
        <v>99.999232540291629</v>
      </c>
      <c r="F437" s="44"/>
      <c r="G437" s="38"/>
      <c r="H437" s="29"/>
    </row>
    <row r="438" spans="1:11" s="87" customFormat="1" ht="49.5" x14ac:dyDescent="0.35">
      <c r="A438" s="267">
        <v>112</v>
      </c>
      <c r="B438" s="143" t="s">
        <v>166</v>
      </c>
      <c r="C438" s="80">
        <f>C439</f>
        <v>5326.1</v>
      </c>
      <c r="D438" s="80">
        <f>D439</f>
        <v>5308.6139999999996</v>
      </c>
      <c r="E438" s="80">
        <f t="shared" si="64"/>
        <v>99.671692232590431</v>
      </c>
      <c r="F438" s="9" t="s">
        <v>170</v>
      </c>
      <c r="G438" s="111"/>
      <c r="H438" s="86"/>
    </row>
    <row r="439" spans="1:11" s="17" customFormat="1" ht="19.5" customHeight="1" x14ac:dyDescent="0.35">
      <c r="A439" s="267"/>
      <c r="B439" s="9" t="s">
        <v>5</v>
      </c>
      <c r="C439" s="76">
        <v>5326.1</v>
      </c>
      <c r="D439" s="76">
        <v>5308.6139999999996</v>
      </c>
      <c r="E439" s="76">
        <f t="shared" si="64"/>
        <v>99.671692232590431</v>
      </c>
      <c r="F439" s="44"/>
      <c r="G439" s="38"/>
      <c r="H439" s="29"/>
    </row>
    <row r="440" spans="1:11" s="87" customFormat="1" ht="86.25" customHeight="1" x14ac:dyDescent="0.35">
      <c r="A440" s="267">
        <v>113</v>
      </c>
      <c r="B440" s="143" t="s">
        <v>167</v>
      </c>
      <c r="C440" s="80">
        <f>C441</f>
        <v>564.20000000000005</v>
      </c>
      <c r="D440" s="80">
        <f>D441</f>
        <v>404.58300000000003</v>
      </c>
      <c r="E440" s="80">
        <f t="shared" si="64"/>
        <v>71.709145693016666</v>
      </c>
      <c r="F440" s="9" t="s">
        <v>277</v>
      </c>
      <c r="G440" s="111"/>
      <c r="H440" s="86"/>
    </row>
    <row r="441" spans="1:11" s="17" customFormat="1" ht="19.5" customHeight="1" x14ac:dyDescent="0.35">
      <c r="A441" s="267"/>
      <c r="B441" s="9" t="s">
        <v>5</v>
      </c>
      <c r="C441" s="76">
        <v>564.20000000000005</v>
      </c>
      <c r="D441" s="76">
        <v>404.58300000000003</v>
      </c>
      <c r="E441" s="76">
        <f t="shared" si="64"/>
        <v>71.709145693016666</v>
      </c>
      <c r="F441" s="44"/>
      <c r="G441" s="38"/>
      <c r="H441" s="29"/>
    </row>
    <row r="442" spans="1:11" s="87" customFormat="1" ht="89.25" customHeight="1" x14ac:dyDescent="0.35">
      <c r="A442" s="267">
        <v>114</v>
      </c>
      <c r="B442" s="143" t="s">
        <v>168</v>
      </c>
      <c r="C442" s="80">
        <f>C443</f>
        <v>516.20000000000005</v>
      </c>
      <c r="D442" s="80">
        <f>D443</f>
        <v>198.49700000000001</v>
      </c>
      <c r="E442" s="80">
        <f t="shared" si="64"/>
        <v>38.453506392870977</v>
      </c>
      <c r="F442" s="9" t="s">
        <v>169</v>
      </c>
      <c r="G442" s="111"/>
      <c r="H442" s="86"/>
    </row>
    <row r="443" spans="1:11" s="17" customFormat="1" ht="19.5" customHeight="1" x14ac:dyDescent="0.35">
      <c r="A443" s="267"/>
      <c r="B443" s="9" t="s">
        <v>5</v>
      </c>
      <c r="C443" s="76">
        <v>516.20000000000005</v>
      </c>
      <c r="D443" s="76">
        <v>198.49700000000001</v>
      </c>
      <c r="E443" s="76">
        <f t="shared" si="64"/>
        <v>38.453506392870977</v>
      </c>
      <c r="F443" s="44"/>
      <c r="G443" s="38"/>
      <c r="H443" s="29"/>
    </row>
    <row r="444" spans="1:11" s="87" customFormat="1" ht="76.5" customHeight="1" x14ac:dyDescent="0.35">
      <c r="A444" s="267">
        <v>115</v>
      </c>
      <c r="B444" s="143" t="s">
        <v>171</v>
      </c>
      <c r="C444" s="80">
        <f>C445</f>
        <v>98.7</v>
      </c>
      <c r="D444" s="80">
        <f>D445</f>
        <v>78.906000000000006</v>
      </c>
      <c r="E444" s="80">
        <f t="shared" si="64"/>
        <v>79.945288753799389</v>
      </c>
      <c r="F444" s="9" t="s">
        <v>172</v>
      </c>
      <c r="G444" s="111">
        <f>(E447+E452+E454+E438+E436)/9</f>
        <v>54.958786730508194</v>
      </c>
      <c r="H444" s="86"/>
    </row>
    <row r="445" spans="1:11" s="17" customFormat="1" ht="19.5" customHeight="1" x14ac:dyDescent="0.35">
      <c r="A445" s="267"/>
      <c r="B445" s="9" t="s">
        <v>5</v>
      </c>
      <c r="C445" s="76">
        <v>98.7</v>
      </c>
      <c r="D445" s="76">
        <v>78.906000000000006</v>
      </c>
      <c r="E445" s="76">
        <f t="shared" si="64"/>
        <v>79.945288753799389</v>
      </c>
      <c r="F445" s="44"/>
      <c r="G445" s="38"/>
      <c r="H445" s="29"/>
    </row>
    <row r="446" spans="1:11" s="17" customFormat="1" ht="33" x14ac:dyDescent="0.35">
      <c r="A446" s="267"/>
      <c r="B446" s="143" t="s">
        <v>173</v>
      </c>
      <c r="C446" s="80">
        <f>C447+C449</f>
        <v>297.60000000000002</v>
      </c>
      <c r="D446" s="80">
        <f>D447+D449</f>
        <v>227.45400000000001</v>
      </c>
      <c r="E446" s="76">
        <f t="shared" si="64"/>
        <v>76.429435483870961</v>
      </c>
      <c r="F446" s="44"/>
      <c r="G446" s="38"/>
      <c r="H446" s="29"/>
    </row>
    <row r="447" spans="1:11" s="87" customFormat="1" ht="44.25" customHeight="1" x14ac:dyDescent="0.35">
      <c r="A447" s="267">
        <v>116</v>
      </c>
      <c r="B447" s="182" t="s">
        <v>174</v>
      </c>
      <c r="C447" s="80">
        <f>C448</f>
        <v>199</v>
      </c>
      <c r="D447" s="80">
        <f t="shared" ref="D447:E447" si="65">D448</f>
        <v>198.84200000000001</v>
      </c>
      <c r="E447" s="80">
        <f t="shared" si="65"/>
        <v>99.920603015075386</v>
      </c>
      <c r="F447" s="44"/>
      <c r="G447" s="111"/>
      <c r="H447" s="86"/>
    </row>
    <row r="448" spans="1:11" s="17" customFormat="1" ht="19.5" customHeight="1" x14ac:dyDescent="0.35">
      <c r="A448" s="267"/>
      <c r="B448" s="9" t="s">
        <v>5</v>
      </c>
      <c r="C448" s="76">
        <v>199</v>
      </c>
      <c r="D448" s="76">
        <v>198.84200000000001</v>
      </c>
      <c r="E448" s="76">
        <f t="shared" si="64"/>
        <v>99.920603015075386</v>
      </c>
      <c r="F448" s="44"/>
      <c r="G448" s="38"/>
      <c r="H448" s="29"/>
    </row>
    <row r="449" spans="1:11" s="87" customFormat="1" ht="54" customHeight="1" x14ac:dyDescent="0.35">
      <c r="A449" s="267">
        <v>117</v>
      </c>
      <c r="B449" s="144" t="s">
        <v>36</v>
      </c>
      <c r="C449" s="80">
        <f>C450</f>
        <v>98.6</v>
      </c>
      <c r="D449" s="80">
        <f>D450</f>
        <v>28.611999999999998</v>
      </c>
      <c r="E449" s="80">
        <f t="shared" si="64"/>
        <v>29.018255578093306</v>
      </c>
      <c r="F449" s="9" t="s">
        <v>175</v>
      </c>
      <c r="G449" s="111"/>
      <c r="H449" s="86"/>
    </row>
    <row r="450" spans="1:11" s="17" customFormat="1" ht="19.5" customHeight="1" x14ac:dyDescent="0.35">
      <c r="A450" s="267"/>
      <c r="B450" s="9" t="s">
        <v>5</v>
      </c>
      <c r="C450" s="76">
        <v>98.6</v>
      </c>
      <c r="D450" s="76">
        <v>28.611999999999998</v>
      </c>
      <c r="E450" s="80">
        <f t="shared" si="64"/>
        <v>29.018255578093306</v>
      </c>
      <c r="F450" s="44"/>
      <c r="G450" s="38"/>
      <c r="H450" s="29"/>
    </row>
    <row r="451" spans="1:11" s="17" customFormat="1" ht="66" x14ac:dyDescent="0.35">
      <c r="A451" s="267"/>
      <c r="B451" s="143" t="s">
        <v>176</v>
      </c>
      <c r="C451" s="80">
        <f>C452+C454</f>
        <v>35567.4</v>
      </c>
      <c r="D451" s="80">
        <f>D452+D454</f>
        <v>35061.059000000001</v>
      </c>
      <c r="E451" s="81">
        <f t="shared" ref="E451:E457" si="66">D451/C451*100</f>
        <v>98.576390177522114</v>
      </c>
      <c r="F451" s="44"/>
      <c r="G451" s="38"/>
      <c r="H451" s="29"/>
    </row>
    <row r="452" spans="1:11" s="87" customFormat="1" ht="66" x14ac:dyDescent="0.35">
      <c r="A452" s="267">
        <v>118</v>
      </c>
      <c r="B452" s="143" t="s">
        <v>177</v>
      </c>
      <c r="C452" s="80">
        <f>C453</f>
        <v>7020.8</v>
      </c>
      <c r="D452" s="80">
        <f>D453</f>
        <v>6723.9089999999997</v>
      </c>
      <c r="E452" s="80">
        <f>D452/C452*100</f>
        <v>95.771265382862353</v>
      </c>
      <c r="F452" s="9" t="s">
        <v>276</v>
      </c>
      <c r="G452" s="111"/>
      <c r="H452" s="86"/>
    </row>
    <row r="453" spans="1:11" s="10" customFormat="1" ht="19.5" customHeight="1" x14ac:dyDescent="0.35">
      <c r="A453" s="261"/>
      <c r="B453" s="9" t="s">
        <v>5</v>
      </c>
      <c r="C453" s="76">
        <v>7020.8</v>
      </c>
      <c r="D453" s="76">
        <v>6723.9089999999997</v>
      </c>
      <c r="E453" s="76">
        <f>D453/C453*100</f>
        <v>95.771265382862353</v>
      </c>
      <c r="F453" s="44"/>
      <c r="G453" s="38"/>
      <c r="H453" s="26"/>
    </row>
    <row r="454" spans="1:11" s="10" customFormat="1" ht="75.75" customHeight="1" x14ac:dyDescent="0.35">
      <c r="A454" s="261">
        <v>119</v>
      </c>
      <c r="B454" s="143" t="s">
        <v>178</v>
      </c>
      <c r="C454" s="80">
        <f>C455</f>
        <v>28546.6</v>
      </c>
      <c r="D454" s="80">
        <f>D455</f>
        <v>28337.15</v>
      </c>
      <c r="E454" s="80">
        <f>D454/C454*100</f>
        <v>99.266287403753878</v>
      </c>
      <c r="F454" s="9" t="s">
        <v>179</v>
      </c>
      <c r="G454" s="38"/>
      <c r="H454" s="26"/>
    </row>
    <row r="455" spans="1:11" s="10" customFormat="1" ht="19.5" customHeight="1" x14ac:dyDescent="0.35">
      <c r="A455" s="261"/>
      <c r="B455" s="9" t="s">
        <v>5</v>
      </c>
      <c r="C455" s="76">
        <v>28546.6</v>
      </c>
      <c r="D455" s="76">
        <v>28337.15</v>
      </c>
      <c r="E455" s="76">
        <f>D455/C455*100</f>
        <v>99.266287403753878</v>
      </c>
      <c r="F455" s="44"/>
      <c r="G455" s="38"/>
      <c r="H455" s="26"/>
    </row>
    <row r="456" spans="1:11" s="57" customFormat="1" ht="21.75" customHeight="1" x14ac:dyDescent="0.35">
      <c r="A456" s="270"/>
      <c r="B456" s="52" t="s">
        <v>6</v>
      </c>
      <c r="C456" s="82">
        <f>C435+C446+C451</f>
        <v>42630.8</v>
      </c>
      <c r="D456" s="82">
        <f>D435+D446+D451</f>
        <v>41539.711000000003</v>
      </c>
      <c r="E456" s="82">
        <f>D456/C456*100</f>
        <v>97.440608667911462</v>
      </c>
      <c r="F456" s="59"/>
      <c r="G456" s="68"/>
      <c r="H456" s="56"/>
    </row>
    <row r="457" spans="1:11" s="17" customFormat="1" ht="19.5" customHeight="1" x14ac:dyDescent="0.35">
      <c r="A457" s="267"/>
      <c r="B457" s="9" t="s">
        <v>5</v>
      </c>
      <c r="C457" s="76">
        <f>C437+C439+C441+C443+C445+C448+C450+C453+C455</f>
        <v>42630.8</v>
      </c>
      <c r="D457" s="76">
        <f>D437+D439+D441+D443+D445+D448+D450+D453+D455</f>
        <v>41539.710999999996</v>
      </c>
      <c r="E457" s="83">
        <f t="shared" si="66"/>
        <v>97.440608667911448</v>
      </c>
      <c r="F457" s="44"/>
      <c r="G457" s="38"/>
      <c r="H457" s="29"/>
    </row>
    <row r="458" spans="1:11" s="12" customFormat="1" ht="21" customHeight="1" x14ac:dyDescent="0.25">
      <c r="A458" s="263"/>
      <c r="B458" s="276" t="s">
        <v>311</v>
      </c>
      <c r="C458" s="276"/>
      <c r="D458" s="276"/>
      <c r="E458" s="276"/>
      <c r="F458" s="276"/>
      <c r="G458" s="45"/>
      <c r="H458" s="27"/>
      <c r="K458" s="251">
        <v>3</v>
      </c>
    </row>
    <row r="459" spans="1:11" s="15" customFormat="1" ht="49.5" x14ac:dyDescent="0.25">
      <c r="A459" s="264"/>
      <c r="B459" s="144" t="s">
        <v>130</v>
      </c>
      <c r="C459" s="165">
        <f>C460</f>
        <v>806.1</v>
      </c>
      <c r="D459" s="165">
        <f>D460</f>
        <v>778.39499999999998</v>
      </c>
      <c r="E459" s="165">
        <f>D459/C459*100</f>
        <v>96.563081503535543</v>
      </c>
      <c r="F459" s="44"/>
      <c r="G459" s="28"/>
      <c r="H459" s="28"/>
    </row>
    <row r="460" spans="1:11" s="102" customFormat="1" ht="225.75" customHeight="1" x14ac:dyDescent="0.25">
      <c r="A460" s="264">
        <v>120</v>
      </c>
      <c r="B460" s="143" t="s">
        <v>47</v>
      </c>
      <c r="C460" s="160">
        <f>C461</f>
        <v>806.1</v>
      </c>
      <c r="D460" s="160">
        <f>D461</f>
        <v>778.39499999999998</v>
      </c>
      <c r="E460" s="160">
        <f>D460/C460*100</f>
        <v>96.563081503535543</v>
      </c>
      <c r="F460" s="6" t="s">
        <v>273</v>
      </c>
      <c r="G460" s="101"/>
      <c r="H460" s="101"/>
    </row>
    <row r="461" spans="1:11" s="15" customFormat="1" x14ac:dyDescent="0.25">
      <c r="A461" s="264"/>
      <c r="B461" s="6" t="s">
        <v>5</v>
      </c>
      <c r="C461" s="161">
        <v>806.1</v>
      </c>
      <c r="D461" s="161">
        <v>778.39499999999998</v>
      </c>
      <c r="E461" s="161">
        <f>D461/C461*100</f>
        <v>96.563081503535543</v>
      </c>
      <c r="F461" s="16"/>
      <c r="G461" s="28"/>
      <c r="H461" s="28"/>
    </row>
    <row r="462" spans="1:11" s="15" customFormat="1" ht="60.75" customHeight="1" x14ac:dyDescent="0.25">
      <c r="A462" s="264"/>
      <c r="B462" s="162" t="s">
        <v>133</v>
      </c>
      <c r="C462" s="160">
        <f>C463</f>
        <v>13993.49</v>
      </c>
      <c r="D462" s="160">
        <f>D463</f>
        <v>13169.23</v>
      </c>
      <c r="E462" s="160">
        <f>D462/C462*100</f>
        <v>94.109689577081909</v>
      </c>
      <c r="F462" s="44"/>
      <c r="G462" s="28"/>
      <c r="H462" s="28"/>
    </row>
    <row r="463" spans="1:11" s="102" customFormat="1" ht="88.5" customHeight="1" x14ac:dyDescent="0.25">
      <c r="A463" s="264">
        <v>121</v>
      </c>
      <c r="B463" s="143" t="s">
        <v>131</v>
      </c>
      <c r="C463" s="160">
        <f>C464</f>
        <v>13993.49</v>
      </c>
      <c r="D463" s="160">
        <f>D464</f>
        <v>13169.23</v>
      </c>
      <c r="E463" s="160">
        <f t="shared" ref="E463:E466" si="67">D463/C463*100</f>
        <v>94.109689577081909</v>
      </c>
      <c r="F463" s="9" t="s">
        <v>260</v>
      </c>
      <c r="G463" s="104">
        <f>C463-D463</f>
        <v>824.26000000000022</v>
      </c>
      <c r="H463" s="101"/>
    </row>
    <row r="464" spans="1:11" s="15" customFormat="1" x14ac:dyDescent="0.25">
      <c r="A464" s="264"/>
      <c r="B464" s="6" t="s">
        <v>5</v>
      </c>
      <c r="C464" s="161">
        <v>13993.49</v>
      </c>
      <c r="D464" s="163">
        <v>13169.23</v>
      </c>
      <c r="E464" s="161">
        <f t="shared" si="67"/>
        <v>94.109689577081909</v>
      </c>
      <c r="F464" s="9"/>
      <c r="G464" s="28"/>
      <c r="H464" s="28"/>
    </row>
    <row r="465" spans="1:8" s="15" customFormat="1" ht="63.75" customHeight="1" x14ac:dyDescent="0.25">
      <c r="A465" s="264"/>
      <c r="B465" s="162" t="s">
        <v>132</v>
      </c>
      <c r="C465" s="160">
        <f>C466</f>
        <v>9858.5</v>
      </c>
      <c r="D465" s="160">
        <f>D466</f>
        <v>9179.9500000000007</v>
      </c>
      <c r="E465" s="160">
        <f t="shared" si="67"/>
        <v>93.117107064969318</v>
      </c>
      <c r="F465" s="44"/>
      <c r="G465" s="28"/>
      <c r="H465" s="28"/>
    </row>
    <row r="466" spans="1:8" s="102" customFormat="1" ht="56.25" customHeight="1" x14ac:dyDescent="0.25">
      <c r="A466" s="264">
        <v>122</v>
      </c>
      <c r="B466" s="143" t="s">
        <v>134</v>
      </c>
      <c r="C466" s="160">
        <f>C467</f>
        <v>9858.5</v>
      </c>
      <c r="D466" s="160">
        <f>D467</f>
        <v>9179.9500000000007</v>
      </c>
      <c r="E466" s="160">
        <f t="shared" si="67"/>
        <v>93.117107064969318</v>
      </c>
      <c r="F466" s="9" t="s">
        <v>186</v>
      </c>
      <c r="G466" s="101"/>
      <c r="H466" s="101"/>
    </row>
    <row r="467" spans="1:8" s="15" customFormat="1" x14ac:dyDescent="0.25">
      <c r="A467" s="264"/>
      <c r="B467" s="6" t="s">
        <v>5</v>
      </c>
      <c r="C467" s="161">
        <v>9858.5</v>
      </c>
      <c r="D467" s="163">
        <v>9179.9500000000007</v>
      </c>
      <c r="E467" s="161">
        <f>D467/C467*100</f>
        <v>93.117107064969318</v>
      </c>
      <c r="F467" s="44"/>
      <c r="G467" s="28"/>
      <c r="H467" s="28"/>
    </row>
    <row r="468" spans="1:8" s="64" customFormat="1" x14ac:dyDescent="0.25">
      <c r="A468" s="265"/>
      <c r="B468" s="52" t="s">
        <v>6</v>
      </c>
      <c r="C468" s="77">
        <f>C470</f>
        <v>24658.089999999997</v>
      </c>
      <c r="D468" s="77">
        <f>D470</f>
        <v>23127.575000000001</v>
      </c>
      <c r="E468" s="164">
        <f>D468/C468*100</f>
        <v>93.79305128661629</v>
      </c>
      <c r="F468" s="59"/>
      <c r="G468" s="63"/>
      <c r="H468" s="63"/>
    </row>
    <row r="469" spans="1:8" s="12" customFormat="1" hidden="1" x14ac:dyDescent="0.25">
      <c r="A469" s="263"/>
      <c r="B469" s="9" t="s">
        <v>4</v>
      </c>
      <c r="C469" s="76">
        <v>0</v>
      </c>
      <c r="D469" s="76">
        <v>0</v>
      </c>
      <c r="E469" s="161">
        <v>0</v>
      </c>
      <c r="F469" s="44"/>
      <c r="G469" s="27"/>
      <c r="H469" s="27"/>
    </row>
    <row r="470" spans="1:8" s="15" customFormat="1" x14ac:dyDescent="0.25">
      <c r="A470" s="264"/>
      <c r="B470" s="9" t="s">
        <v>5</v>
      </c>
      <c r="C470" s="76">
        <f>C467+C464+C461</f>
        <v>24658.089999999997</v>
      </c>
      <c r="D470" s="76">
        <f>D467+D464+D461</f>
        <v>23127.575000000001</v>
      </c>
      <c r="E470" s="161">
        <f>D470/C470*100</f>
        <v>93.79305128661629</v>
      </c>
      <c r="F470" s="44"/>
      <c r="G470" s="28"/>
      <c r="H470" s="28"/>
    </row>
    <row r="471" spans="1:8" s="198" customFormat="1" x14ac:dyDescent="0.35">
      <c r="A471" s="261"/>
      <c r="B471" s="223" t="s">
        <v>17</v>
      </c>
      <c r="C471" s="224">
        <f>C133+C170+C314+C246+C345+C57+C456+C100+C224+C370+C280+C117+C468+C431+C395+C329+C417+C292+C27+C410+C188</f>
        <v>5676566.5860000001</v>
      </c>
      <c r="D471" s="224">
        <f>D133+D170+D314+D246+D345+D57+D456+D100+D224+D370+D280+D117+D468+D431+D395+D329+D417+D292+D27+D410+D188</f>
        <v>5075814.4187899996</v>
      </c>
      <c r="E471" s="224">
        <f t="shared" ref="E471:E472" si="68">D471/C471*100</f>
        <v>89.41698017439586</v>
      </c>
      <c r="F471" s="225"/>
      <c r="G471" s="226"/>
      <c r="H471" s="197"/>
    </row>
    <row r="472" spans="1:8" s="198" customFormat="1" x14ac:dyDescent="0.35">
      <c r="A472" s="261"/>
      <c r="B472" s="227" t="s">
        <v>9</v>
      </c>
      <c r="C472" s="228">
        <f>C396+C118+C281+C225+C101+C315+C171</f>
        <v>55892.809000000001</v>
      </c>
      <c r="D472" s="228">
        <f>D396+D118+D281+D225+D101+D315+D171</f>
        <v>40837.091999999997</v>
      </c>
      <c r="E472" s="228">
        <f t="shared" si="68"/>
        <v>73.063230727945694</v>
      </c>
      <c r="F472" s="229"/>
      <c r="G472" s="230"/>
      <c r="H472" s="197"/>
    </row>
    <row r="473" spans="1:8" s="198" customFormat="1" x14ac:dyDescent="0.35">
      <c r="A473" s="261"/>
      <c r="B473" s="227" t="s">
        <v>4</v>
      </c>
      <c r="C473" s="228">
        <f>C189+C28+C330+C397+C119+C282+C371+C226+C102+C58+C346+C247+C316+C172+C134</f>
        <v>2389680.0089999996</v>
      </c>
      <c r="D473" s="228">
        <f>D189+D28+D330+D397+D119+D282+D371+D226+D102+D58+D346+D247+D316+D172+D134</f>
        <v>2088478.5967600003</v>
      </c>
      <c r="E473" s="228">
        <f t="shared" ref="E473:E475" si="69">D473/C473*100</f>
        <v>87.395742898395753</v>
      </c>
      <c r="F473" s="229"/>
      <c r="G473" s="230"/>
      <c r="H473" s="197"/>
    </row>
    <row r="474" spans="1:8" s="198" customFormat="1" x14ac:dyDescent="0.35">
      <c r="A474" s="261"/>
      <c r="B474" s="227" t="s">
        <v>5</v>
      </c>
      <c r="C474" s="228">
        <f>C190+C411+C29+C293+C418+C331+C398+C433+C470+C120+C283+C372+C227+C103+C457+C59+C347+C248+C317+C173+C135</f>
        <v>2550247.5150000001</v>
      </c>
      <c r="D474" s="228">
        <f>D190+D411+D29+D293+D418+D331+D398+D433+D470+D120+D283+D372+D227+D103+D457+D59+D347+D248+D317+D173+D135</f>
        <v>2401613.60103</v>
      </c>
      <c r="E474" s="228">
        <f t="shared" si="69"/>
        <v>94.17178477399672</v>
      </c>
      <c r="F474" s="229"/>
      <c r="G474" s="230"/>
      <c r="H474" s="197"/>
    </row>
    <row r="475" spans="1:8" s="198" customFormat="1" x14ac:dyDescent="0.35">
      <c r="A475" s="261"/>
      <c r="B475" s="227" t="s">
        <v>7</v>
      </c>
      <c r="C475" s="228">
        <f>C31+C294+C121+C373+C228+C105+C348+C249+C174</f>
        <v>680746.25300000003</v>
      </c>
      <c r="D475" s="228">
        <f>D31+D294+D121+D373+D228+D105+D348+D249+D174</f>
        <v>544885.12899999996</v>
      </c>
      <c r="E475" s="228">
        <f t="shared" si="69"/>
        <v>80.042325109940776</v>
      </c>
      <c r="F475" s="229"/>
      <c r="G475" s="230"/>
      <c r="H475" s="197"/>
    </row>
    <row r="476" spans="1:8" x14ac:dyDescent="0.35">
      <c r="C476" s="84">
        <f>C472+C473+C474+C475</f>
        <v>5676566.5859999992</v>
      </c>
      <c r="D476" s="84">
        <f>D472+D473+D474+D475</f>
        <v>5075814.4187900005</v>
      </c>
      <c r="G476" s="121"/>
    </row>
    <row r="477" spans="1:8" x14ac:dyDescent="0.35">
      <c r="C477" s="84">
        <f>C474+C475</f>
        <v>3230993.7680000002</v>
      </c>
      <c r="D477" s="84">
        <f>D474+D475</f>
        <v>2946498.7300300002</v>
      </c>
    </row>
  </sheetData>
  <customSheetViews>
    <customSheetView guid="{10610988-B7D0-46D7-B8FD-DA5F72A4893C}" scale="60" showPageBreaks="1" fitToPage="1" printArea="1" hiddenRows="1">
      <pane ySplit="6" topLeftCell="A142" activePane="bottomLeft" state="frozen"/>
      <selection pane="bottomLeft" activeCell="E147" sqref="E147"/>
      <pageMargins left="0" right="0" top="0" bottom="0" header="0" footer="0"/>
      <pageSetup paperSize="9" scale="43" firstPageNumber="53" fitToHeight="0" orientation="portrait" useFirstPageNumber="1" r:id="rId1"/>
      <headerFooter>
        <oddFooter>&amp;R &amp;P</oddFooter>
      </headerFooter>
    </customSheetView>
    <customSheetView guid="{161695C3-1CE5-4E5C-AD86-E27CE310F608}" scale="80" showPageBreaks="1" fitToPage="1" printArea="1" hiddenRows="1" view="pageBreakPreview">
      <pane ySplit="6" topLeftCell="A151" activePane="bottomLeft" state="frozen"/>
      <selection pane="bottomLeft" activeCell="A162" sqref="A162"/>
      <rowBreaks count="12" manualBreakCount="12">
        <brk id="43" min="1" max="5" man="1"/>
        <brk id="75" min="1" max="5" man="1"/>
        <brk id="99" min="1" max="5" man="1"/>
        <brk id="129" min="1" max="5" man="1"/>
        <brk id="170" min="1" max="5" man="1"/>
        <brk id="209" min="1" max="5" man="1"/>
        <brk id="248" min="1" max="5" man="1"/>
        <brk id="281" min="1" max="5" man="1"/>
        <brk id="325" min="1" max="5" man="1"/>
        <brk id="363" min="1" max="5" man="1"/>
        <brk id="401" min="1" max="5" man="1"/>
        <brk id="435" min="1" max="5" man="1"/>
      </rowBreaks>
      <pageMargins left="0" right="0" top="0" bottom="0" header="0" footer="0"/>
      <pageSetup paperSize="9" scale="43" firstPageNumber="53" fitToHeight="0" orientation="portrait" useFirstPageNumber="1" r:id="rId2"/>
      <headerFooter>
        <oddFooter>&amp;R &amp;P</oddFooter>
      </headerFooter>
    </customSheetView>
    <customSheetView guid="{E7170C51-9D5A-4A08-B92E-A8EB730D7DEE}" scale="80" showPageBreaks="1" fitToPage="1" printArea="1" hiddenRows="1">
      <pane ySplit="6" topLeftCell="A413" activePane="bottomLeft" state="frozen"/>
      <selection pane="bottomLeft" activeCell="G438" sqref="G438"/>
      <rowBreaks count="11" manualBreakCount="11">
        <brk id="45" max="4" man="1"/>
        <brk id="101" max="4" man="1"/>
        <brk id="131" max="4" man="1"/>
        <brk id="170" max="4" man="1"/>
        <brk id="215" max="4" man="1"/>
        <brk id="247" max="4" man="1"/>
        <brk id="287" max="4" man="1"/>
        <brk id="334" max="4" man="1"/>
        <brk id="360" max="4" man="1"/>
        <brk id="411" max="4" man="1"/>
        <brk id="433" max="4" man="1"/>
      </rowBreaks>
      <pageMargins left="0" right="0" top="0" bottom="0" header="0" footer="0"/>
      <pageSetup paperSize="9" scale="43" firstPageNumber="53" fitToHeight="0" orientation="portrait" useFirstPageNumber="1" r:id="rId3"/>
      <headerFooter>
        <oddFooter>&amp;R &amp;P</oddFooter>
      </headerFooter>
    </customSheetView>
  </customSheetViews>
  <mergeCells count="34">
    <mergeCell ref="B7:F7"/>
    <mergeCell ref="B175:F175"/>
    <mergeCell ref="B399:F399"/>
    <mergeCell ref="B3:F3"/>
    <mergeCell ref="B122:F122"/>
    <mergeCell ref="B176:F176"/>
    <mergeCell ref="B8:F8"/>
    <mergeCell ref="B284:F284"/>
    <mergeCell ref="B32:F32"/>
    <mergeCell ref="B458:F458"/>
    <mergeCell ref="B349:F349"/>
    <mergeCell ref="B191:F191"/>
    <mergeCell ref="B136:F136"/>
    <mergeCell ref="B332:F332"/>
    <mergeCell ref="B229:F229"/>
    <mergeCell ref="B318:F318"/>
    <mergeCell ref="B295:F295"/>
    <mergeCell ref="B400:F400"/>
    <mergeCell ref="B412:F412"/>
    <mergeCell ref="B250:F250"/>
    <mergeCell ref="B374:F374"/>
    <mergeCell ref="H47:H49"/>
    <mergeCell ref="F50:F52"/>
    <mergeCell ref="B60:F60"/>
    <mergeCell ref="B434:F434"/>
    <mergeCell ref="C197:C199"/>
    <mergeCell ref="D197:D199"/>
    <mergeCell ref="E197:E199"/>
    <mergeCell ref="F107:F111"/>
    <mergeCell ref="B106:F106"/>
    <mergeCell ref="F147:F152"/>
    <mergeCell ref="B419:F419"/>
    <mergeCell ref="F53:F54"/>
    <mergeCell ref="F55:F56"/>
  </mergeCells>
  <pageMargins left="0" right="0" top="0" bottom="0" header="0" footer="0"/>
  <pageSetup paperSize="9" scale="43" firstPageNumber="57" fitToHeight="0" orientation="portrait" useFirstPageNumber="1" r:id="rId4"/>
  <headerFooter>
    <oddFooter>&amp;R &amp;P</oddFooter>
  </headerFooter>
  <rowBreaks count="11" manualBreakCount="11">
    <brk id="47" min="1" max="5" man="1"/>
    <brk id="86" min="1" max="5" man="1"/>
    <brk id="130" min="1" max="5" man="1"/>
    <brk id="164" min="1" max="5" man="1"/>
    <brk id="211" min="1" max="5" man="1"/>
    <brk id="257" min="1" max="5" man="1"/>
    <brk id="294" min="1" max="5" man="1"/>
    <brk id="323" min="1" max="5" man="1"/>
    <brk id="358" min="1" max="5" man="1"/>
    <brk id="388" min="1" max="5" man="1"/>
    <brk id="425"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1</vt:lpstr>
      <vt:lpstr>'Приложение 1'!Заголовки_для_печати</vt:lpstr>
      <vt:lpstr>'Приложение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Логинова Ленара Юлдашевна</cp:lastModifiedBy>
  <cp:lastPrinted>2020-06-18T10:33:08Z</cp:lastPrinted>
  <dcterms:created xsi:type="dcterms:W3CDTF">2006-09-16T00:00:00Z</dcterms:created>
  <dcterms:modified xsi:type="dcterms:W3CDTF">2020-10-12T11:16:38Z</dcterms:modified>
</cp:coreProperties>
</file>